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kst\Projekty\10_Personal_Website\02_Content\04_Articles\01_Business_Plan\01_Article\EN\Podklady\Xls\"/>
    </mc:Choice>
  </mc:AlternateContent>
  <xr:revisionPtr revIDLastSave="0" documentId="13_ncr:1_{37FF94DB-04F3-439F-86EC-78D94B1DF7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me" sheetId="5" r:id="rId1"/>
    <sheet name="Operations" sheetId="1" r:id="rId2"/>
    <sheet name="Gantt" sheetId="2" r:id="rId3"/>
    <sheet name="Risks" sheetId="3" r:id="rId4"/>
    <sheet name="PnL_FC" sheetId="6" r:id="rId5"/>
  </sheets>
  <calcPr calcId="191029" iterate="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6" l="1"/>
  <c r="K35" i="6"/>
  <c r="K37" i="6"/>
  <c r="L35" i="6"/>
  <c r="L37" i="6"/>
  <c r="M35" i="6"/>
  <c r="M37" i="6"/>
  <c r="N35" i="6"/>
  <c r="N37" i="6"/>
  <c r="J35" i="6"/>
  <c r="J37" i="6"/>
  <c r="K36" i="6"/>
  <c r="L36" i="6"/>
  <c r="M36" i="6"/>
  <c r="N36" i="6"/>
  <c r="J36" i="6"/>
  <c r="J34" i="6"/>
  <c r="K34" i="6"/>
  <c r="L34" i="6"/>
  <c r="M34" i="6"/>
  <c r="N34" i="6"/>
  <c r="I34" i="6"/>
  <c r="K32" i="6"/>
  <c r="L32" i="6"/>
  <c r="M32" i="6"/>
  <c r="N32" i="6"/>
  <c r="J32" i="6"/>
  <c r="L43" i="6"/>
  <c r="M43" i="6"/>
  <c r="K43" i="6"/>
  <c r="J31" i="6"/>
  <c r="K31" i="6"/>
  <c r="L31" i="6"/>
  <c r="M31" i="6"/>
  <c r="N31" i="6"/>
  <c r="I31" i="6"/>
  <c r="I42" i="6"/>
  <c r="J42" i="6"/>
  <c r="K42" i="6"/>
  <c r="L42" i="6"/>
  <c r="M42" i="6"/>
  <c r="N42" i="6"/>
  <c r="F42" i="6"/>
  <c r="G42" i="6"/>
  <c r="E42" i="6"/>
  <c r="F40" i="6"/>
  <c r="G40" i="6"/>
  <c r="I40" i="6"/>
  <c r="J40" i="6"/>
  <c r="K40" i="6"/>
  <c r="L40" i="6"/>
  <c r="M40" i="6"/>
  <c r="N40" i="6"/>
  <c r="E40" i="6"/>
  <c r="F31" i="6"/>
  <c r="G31" i="6"/>
  <c r="E31" i="6"/>
  <c r="J30" i="6"/>
  <c r="K30" i="6"/>
  <c r="L30" i="6"/>
  <c r="M30" i="6"/>
  <c r="N30" i="6"/>
  <c r="I30" i="6"/>
  <c r="J29" i="6"/>
  <c r="K29" i="6"/>
  <c r="L29" i="6"/>
  <c r="M29" i="6"/>
  <c r="N29" i="6"/>
  <c r="I29" i="6"/>
  <c r="F30" i="6"/>
  <c r="G30" i="6"/>
  <c r="E30" i="6"/>
  <c r="F29" i="6"/>
  <c r="G29" i="6"/>
  <c r="E29" i="6"/>
  <c r="J24" i="6"/>
  <c r="K24" i="6"/>
  <c r="L24" i="6"/>
  <c r="M24" i="6"/>
  <c r="N24" i="6"/>
  <c r="I24" i="6"/>
  <c r="F24" i="6"/>
  <c r="G24" i="6"/>
  <c r="E24" i="6"/>
  <c r="J22" i="6"/>
  <c r="K22" i="6"/>
  <c r="L22" i="6"/>
  <c r="M22" i="6"/>
  <c r="N22" i="6"/>
  <c r="I22" i="6"/>
  <c r="F22" i="6"/>
  <c r="G22" i="6"/>
  <c r="E22" i="6"/>
  <c r="J21" i="6"/>
  <c r="K21" i="6"/>
  <c r="L21" i="6"/>
  <c r="M21" i="6"/>
  <c r="N21" i="6"/>
  <c r="I21" i="6"/>
  <c r="F21" i="6"/>
  <c r="G21" i="6"/>
  <c r="E21" i="6"/>
  <c r="J19" i="6"/>
  <c r="K19" i="6"/>
  <c r="L19" i="6"/>
  <c r="M19" i="6"/>
  <c r="N19" i="6"/>
  <c r="I19" i="6"/>
  <c r="F19" i="6"/>
  <c r="G19" i="6"/>
  <c r="E19" i="6"/>
  <c r="J18" i="6"/>
  <c r="K18" i="6"/>
  <c r="L18" i="6"/>
  <c r="M18" i="6"/>
  <c r="N18" i="6"/>
  <c r="I18" i="6"/>
  <c r="F18" i="6"/>
  <c r="G18" i="6"/>
  <c r="E18" i="6"/>
  <c r="K13" i="6"/>
  <c r="L13" i="6"/>
  <c r="M13" i="6"/>
  <c r="N13" i="6"/>
  <c r="J13" i="6"/>
  <c r="I13" i="6"/>
  <c r="G13" i="6"/>
  <c r="N16" i="6"/>
  <c r="M16" i="6"/>
  <c r="L16" i="6"/>
  <c r="K16" i="6"/>
  <c r="J16" i="6"/>
  <c r="I16" i="6"/>
  <c r="H16" i="6"/>
  <c r="G16" i="6"/>
  <c r="F16" i="6"/>
  <c r="E16" i="6"/>
  <c r="F13" i="6"/>
  <c r="D42" i="1"/>
  <c r="E42" i="1"/>
  <c r="F42" i="1"/>
  <c r="G42" i="1"/>
  <c r="E41" i="1"/>
  <c r="F41" i="1"/>
  <c r="G41" i="1"/>
  <c r="D41" i="1"/>
  <c r="E40" i="1"/>
  <c r="F40" i="1"/>
  <c r="G40" i="1"/>
  <c r="D40" i="1"/>
  <c r="E13" i="1"/>
  <c r="D13" i="1"/>
  <c r="C42" i="1"/>
  <c r="C41" i="1"/>
  <c r="C40" i="1"/>
  <c r="E39" i="1"/>
  <c r="F39" i="1"/>
  <c r="G39" i="1"/>
  <c r="D39" i="1"/>
  <c r="D37" i="1"/>
  <c r="E37" i="1"/>
  <c r="F37" i="1"/>
  <c r="G37" i="1"/>
  <c r="C37" i="1"/>
  <c r="D30" i="1"/>
  <c r="E30" i="1"/>
  <c r="F30" i="1"/>
  <c r="G30" i="1"/>
  <c r="C30" i="1"/>
  <c r="D27" i="1"/>
  <c r="E27" i="1"/>
  <c r="F27" i="1"/>
  <c r="G27" i="1"/>
  <c r="C27" i="1"/>
  <c r="D20" i="1"/>
  <c r="E20" i="1"/>
  <c r="F20" i="1"/>
  <c r="G20" i="1"/>
  <c r="C20" i="1"/>
  <c r="D19" i="1"/>
  <c r="E19" i="1"/>
  <c r="F19" i="1"/>
  <c r="G19" i="1"/>
  <c r="D14" i="1"/>
  <c r="E14" i="1"/>
  <c r="F14" i="1"/>
  <c r="G14" i="1"/>
  <c r="C14" i="1"/>
  <c r="F13" i="1"/>
  <c r="G13" i="1"/>
  <c r="C13" i="1"/>
  <c r="E6" i="1"/>
  <c r="F6" i="1"/>
  <c r="G6" i="1"/>
  <c r="D6" i="1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</calcChain>
</file>

<file path=xl/sharedStrings.xml><?xml version="1.0" encoding="utf-8"?>
<sst xmlns="http://schemas.openxmlformats.org/spreadsheetml/2006/main" count="132" uniqueCount="108">
  <si>
    <t>D</t>
  </si>
  <si>
    <t>ID</t>
  </si>
  <si>
    <t>Mitigation</t>
  </si>
  <si>
    <t>CAGR</t>
  </si>
  <si>
    <t>('16 - '18)</t>
  </si>
  <si>
    <t>NA</t>
  </si>
  <si>
    <t xml:space="preserve">COGS </t>
  </si>
  <si>
    <t>EBITDA</t>
  </si>
  <si>
    <t>EBIT</t>
  </si>
  <si>
    <t>Break even</t>
  </si>
  <si>
    <t>Plus</t>
  </si>
  <si>
    <t>CAPEX</t>
  </si>
  <si>
    <t>Free cash flow to firm (FCFF)</t>
  </si>
  <si>
    <t>Free cash flow to equity (FCFE)</t>
  </si>
  <si>
    <t>Gantt  Diagram</t>
  </si>
  <si>
    <t>Projected period</t>
  </si>
  <si>
    <t>Historical data</t>
  </si>
  <si>
    <t>Operation scenario</t>
  </si>
  <si>
    <t>Realistic</t>
  </si>
  <si>
    <t>Sales</t>
  </si>
  <si>
    <t xml:space="preserve">   % growth</t>
  </si>
  <si>
    <t xml:space="preserve">   % margin</t>
  </si>
  <si>
    <t>Taxes</t>
  </si>
  <si>
    <t>Net profit</t>
  </si>
  <si>
    <t>D&amp;A (Depreciation and amortization</t>
  </si>
  <si>
    <t>SG&amp;A (Sales, general costs &amp; administration)</t>
  </si>
  <si>
    <t>Gross profit</t>
  </si>
  <si>
    <t>Investments</t>
  </si>
  <si>
    <t>D&amp;A</t>
  </si>
  <si>
    <t>Net working capital</t>
  </si>
  <si>
    <t>Less</t>
  </si>
  <si>
    <t>Interests</t>
  </si>
  <si>
    <t>Principal</t>
  </si>
  <si>
    <t>Profitable investment in 2021</t>
  </si>
  <si>
    <t>Assumptions</t>
  </si>
  <si>
    <t>D&amp;A as % of sales</t>
  </si>
  <si>
    <t>CAPEX as % of sales</t>
  </si>
  <si>
    <t>Risk</t>
  </si>
  <si>
    <t>Impact</t>
  </si>
  <si>
    <t>Probability</t>
  </si>
  <si>
    <t>Type</t>
  </si>
  <si>
    <t>Technical</t>
  </si>
  <si>
    <t>Financial</t>
  </si>
  <si>
    <t>Commercial</t>
  </si>
  <si>
    <t>Medium</t>
  </si>
  <si>
    <t>Low</t>
  </si>
  <si>
    <t>High</t>
  </si>
  <si>
    <t>Expansion and new market penetration</t>
  </si>
  <si>
    <t>Weak or non-existing marketing strategy</t>
  </si>
  <si>
    <t>None go to market stategy</t>
  </si>
  <si>
    <t>Insufficient financial funds</t>
  </si>
  <si>
    <t>API connectivity</t>
  </si>
  <si>
    <t>Project schedule</t>
  </si>
  <si>
    <t>[Project name]</t>
  </si>
  <si>
    <t>Item</t>
  </si>
  <si>
    <t>Month</t>
  </si>
  <si>
    <t>Month end</t>
  </si>
  <si>
    <t>Development</t>
  </si>
  <si>
    <t>Module development [ 1 + 2]</t>
  </si>
  <si>
    <t>Machine learning [--Name--]</t>
  </si>
  <si>
    <t>Machine learning [--Data processing--]</t>
  </si>
  <si>
    <t>Online API</t>
  </si>
  <si>
    <t>Mobile app</t>
  </si>
  <si>
    <t>Payment gates</t>
  </si>
  <si>
    <t>Datacenters</t>
  </si>
  <si>
    <t>Marketing investments</t>
  </si>
  <si>
    <t>Online advertising</t>
  </si>
  <si>
    <t>Staff - marketing</t>
  </si>
  <si>
    <t>Event Marketing Fairs/ events]</t>
  </si>
  <si>
    <t>Social media</t>
  </si>
  <si>
    <t>Customer support</t>
  </si>
  <si>
    <t>Employees</t>
  </si>
  <si>
    <t>Equipment</t>
  </si>
  <si>
    <t>Job portal mapping and their API in target countries. Portal priorities definition and action plan creation for cooperation negotiations of API interconnectivity.</t>
  </si>
  <si>
    <t>Finance diverzification through 4 sources. Strategic partner, eu funds, bank loans and private money.</t>
  </si>
  <si>
    <t>Marketing strategy creation with consultants and dedicated local market experts. Strategy for the period of 3 years.</t>
  </si>
  <si>
    <t>Commercial and go to market strategy was created for 3 years. Planned business expansion is coherent with planned growth of customer support }1 person per 2 countries), sales support of (1 key account per 2 countries).</t>
  </si>
  <si>
    <t>Reseller and distributor mapping. Definition of single markets and their specifics for enhanced expansion. We defined for each new market its market penetration type and partners.</t>
  </si>
  <si>
    <t>Projected revenue (Forecasted period 2020-2024)</t>
  </si>
  <si>
    <t>Source of income/ year</t>
  </si>
  <si>
    <t>Application</t>
  </si>
  <si>
    <t>Mobile version - app</t>
  </si>
  <si>
    <t>Plugin for Chrome and firefox</t>
  </si>
  <si>
    <t>Customization</t>
  </si>
  <si>
    <t>Additional modules - Add ons</t>
  </si>
  <si>
    <t>Year summary</t>
  </si>
  <si>
    <t>Cumulative summary</t>
  </si>
  <si>
    <t>Projected expenses (Forecasted period 2020-2024)</t>
  </si>
  <si>
    <t>Expenses/ year</t>
  </si>
  <si>
    <t>Total - App development</t>
  </si>
  <si>
    <t>AI - Module1</t>
  </si>
  <si>
    <t>Machine Learning [Chatbots]</t>
  </si>
  <si>
    <t>Machine Learning [data analysis, parsing]</t>
  </si>
  <si>
    <t>Online app development</t>
  </si>
  <si>
    <t>Servers, datacenters</t>
  </si>
  <si>
    <t>Total - Sales investments</t>
  </si>
  <si>
    <t>Sellers &amp; account managers</t>
  </si>
  <si>
    <t>Other expenses (car, promo and etc.)</t>
  </si>
  <si>
    <t>Total - Marketing investments</t>
  </si>
  <si>
    <t>Events, fairs</t>
  </si>
  <si>
    <t>Content, production</t>
  </si>
  <si>
    <t>Offline activities</t>
  </si>
  <si>
    <t>Other marketing costs</t>
  </si>
  <si>
    <t>Total expenses</t>
  </si>
  <si>
    <t>Simplified prediction</t>
  </si>
  <si>
    <t>Projected revenue</t>
  </si>
  <si>
    <t>Projected expenses</t>
  </si>
  <si>
    <t>Projected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</si>
</sst>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164" formatCode="&quot;Net Rentable Area: &quot;\ #,##0\ &quot;SF&quot;"/>
    <numFmt numFmtId="165" formatCode="[$€-2]\ #,##0.0_);\([$€-2]\ #,##0.0\);&quot;–&quot;_)"/>
    <numFmt numFmtId="166" formatCode="* _(#,##0.0%_);* \(#,##0.0%\);* _(&quot;-&quot;?_);_(@_)"/>
    <numFmt numFmtId="167" formatCode="#,##0.0_);\(#,##0.0\);\–_);&quot;–&quot;_)"/>
    <numFmt numFmtId="168" formatCode="_(* #,##0.0_);_(* \(#,##0.0\);_(* &quot;-&quot;?_);_(@_)"/>
    <numFmt numFmtId="169" formatCode="[$€-2]\ #,##0.0_);\([$€-2]\ #,##0.0\)"/>
    <numFmt numFmtId="170" formatCode="0.0%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  <charset val="238"/>
    </font>
    <font>
      <b/>
      <sz val="9"/>
      <color rgb="FF000000"/>
      <name val="Cambria"/>
      <family val="1"/>
      <charset val="238"/>
    </font>
    <font>
      <b/>
      <sz val="9"/>
      <color rgb="FFFFFFFF"/>
      <name val="Cambria"/>
      <family val="1"/>
      <charset val="238"/>
    </font>
    <font>
      <b/>
      <sz val="9"/>
      <color rgb="FF000000"/>
      <name val="Calibri"/>
      <family val="2"/>
      <charset val="238"/>
    </font>
    <font>
      <b/>
      <u/>
      <sz val="9"/>
      <color rgb="FF000000"/>
      <name val="Calibri"/>
      <family val="2"/>
      <charset val="238"/>
    </font>
    <font>
      <b/>
      <sz val="9"/>
      <color rgb="FFFFFFFF"/>
      <name val="Calibri"/>
      <family val="2"/>
      <charset val="238"/>
    </font>
    <font>
      <sz val="9"/>
      <color rgb="FFFFFFFF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indexed="0"/>
      <name val="Helvetica"/>
    </font>
    <font>
      <sz val="9"/>
      <color indexed="0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u val="singleAccounting"/>
      <sz val="9"/>
      <color indexed="9"/>
      <name val="Arial"/>
      <family val="2"/>
    </font>
    <font>
      <u val="singleAccounting"/>
      <sz val="9"/>
      <color indexed="9"/>
      <name val="Arial"/>
      <family val="2"/>
    </font>
    <font>
      <b/>
      <i/>
      <sz val="9"/>
      <name val="Arial"/>
      <family val="2"/>
    </font>
    <font>
      <b/>
      <sz val="9"/>
      <color indexed="0"/>
      <name val="Arial"/>
      <family val="2"/>
    </font>
    <font>
      <b/>
      <u val="singleAccounting"/>
      <sz val="9"/>
      <color indexed="12"/>
      <name val="Calibri"/>
      <family val="2"/>
      <charset val="238"/>
      <scheme val="minor"/>
    </font>
    <font>
      <b/>
      <sz val="9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u val="singleAccounting"/>
      <sz val="9"/>
      <color indexed="12"/>
      <name val="Calibri"/>
      <family val="2"/>
      <charset val="238"/>
      <scheme val="minor"/>
    </font>
    <font>
      <u val="singleAccounting"/>
      <sz val="9"/>
      <name val="Calibri"/>
      <family val="2"/>
      <charset val="238"/>
      <scheme val="minor"/>
    </font>
    <font>
      <b/>
      <sz val="9"/>
      <color indexed="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9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BDD6EE"/>
        <bgColor rgb="FFBDD6EE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rgb="FF1E4E79"/>
      </top>
      <bottom/>
      <diagonal/>
    </border>
    <border>
      <left/>
      <right/>
      <top/>
      <bottom style="thin">
        <color rgb="FF00000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0" fontId="3" fillId="0" borderId="0"/>
    <xf numFmtId="9" fontId="15" fillId="0" borderId="0" applyFont="0" applyFill="0" applyBorder="0" applyAlignment="0" applyProtection="0"/>
    <xf numFmtId="0" fontId="16" fillId="0" borderId="0" applyFill="0" applyBorder="0" applyProtection="0">
      <protection locked="0"/>
    </xf>
    <xf numFmtId="0" fontId="17" fillId="0" borderId="0"/>
    <xf numFmtId="0" fontId="19" fillId="0" borderId="0" applyNumberFormat="0" applyFill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4" fillId="0" borderId="0" xfId="1" applyFont="1"/>
    <xf numFmtId="0" fontId="5" fillId="0" borderId="0" xfId="1" applyFont="1"/>
    <xf numFmtId="0" fontId="6" fillId="2" borderId="0" xfId="1" applyFont="1" applyFill="1" applyBorder="1"/>
    <xf numFmtId="0" fontId="6" fillId="2" borderId="0" xfId="1" applyFont="1" applyFill="1" applyBorder="1" applyAlignment="1">
      <alignment horizontal="right"/>
    </xf>
    <xf numFmtId="0" fontId="4" fillId="3" borderId="1" xfId="1" applyFont="1" applyFill="1" applyBorder="1"/>
    <xf numFmtId="164" fontId="4" fillId="3" borderId="1" xfId="1" applyNumberFormat="1" applyFont="1" applyFill="1" applyBorder="1"/>
    <xf numFmtId="0" fontId="7" fillId="0" borderId="0" xfId="1" applyFont="1"/>
    <xf numFmtId="0" fontId="4" fillId="0" borderId="0" xfId="1" applyFont="1" applyAlignment="1">
      <alignment horizontal="center"/>
    </xf>
    <xf numFmtId="0" fontId="8" fillId="0" borderId="0" xfId="1" applyFont="1"/>
    <xf numFmtId="15" fontId="4" fillId="0" borderId="0" xfId="1" applyNumberFormat="1" applyFont="1" applyAlignment="1">
      <alignment horizontal="center" textRotation="90"/>
    </xf>
    <xf numFmtId="0" fontId="7" fillId="0" borderId="2" xfId="1" applyFont="1" applyBorder="1"/>
    <xf numFmtId="0" fontId="7" fillId="0" borderId="2" xfId="1" applyFont="1" applyBorder="1" applyAlignment="1">
      <alignment horizontal="right"/>
    </xf>
    <xf numFmtId="0" fontId="7" fillId="0" borderId="2" xfId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9" fillId="0" borderId="3" xfId="1" applyFont="1" applyBorder="1"/>
    <xf numFmtId="0" fontId="4" fillId="0" borderId="0" xfId="1" applyFont="1" applyAlignment="1"/>
    <xf numFmtId="0" fontId="4" fillId="0" borderId="3" xfId="1" applyFont="1" applyBorder="1" applyAlignment="1"/>
    <xf numFmtId="0" fontId="7" fillId="0" borderId="0" xfId="1" applyFont="1" applyAlignment="1">
      <alignment horizontal="left"/>
    </xf>
    <xf numFmtId="0" fontId="10" fillId="0" borderId="0" xfId="1" applyFont="1" applyBorder="1"/>
    <xf numFmtId="0" fontId="10" fillId="0" borderId="3" xfId="1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25" xfId="0" applyFont="1" applyBorder="1"/>
    <xf numFmtId="6" fontId="11" fillId="0" borderId="20" xfId="0" applyNumberFormat="1" applyFont="1" applyBorder="1"/>
    <xf numFmtId="6" fontId="11" fillId="0" borderId="21" xfId="0" applyNumberFormat="1" applyFont="1" applyBorder="1"/>
    <xf numFmtId="0" fontId="11" fillId="0" borderId="26" xfId="0" applyFont="1" applyBorder="1"/>
    <xf numFmtId="6" fontId="11" fillId="0" borderId="0" xfId="0" applyNumberFormat="1" applyFont="1" applyBorder="1"/>
    <xf numFmtId="6" fontId="11" fillId="0" borderId="9" xfId="0" applyNumberFormat="1" applyFont="1" applyBorder="1"/>
    <xf numFmtId="0" fontId="11" fillId="0" borderId="27" xfId="0" applyFont="1" applyBorder="1"/>
    <xf numFmtId="6" fontId="11" fillId="0" borderId="23" xfId="0" applyNumberFormat="1" applyFont="1" applyBorder="1"/>
    <xf numFmtId="6" fontId="11" fillId="0" borderId="24" xfId="0" applyNumberFormat="1" applyFont="1" applyBorder="1"/>
    <xf numFmtId="0" fontId="13" fillId="4" borderId="0" xfId="0" applyFont="1" applyFill="1"/>
    <xf numFmtId="6" fontId="11" fillId="0" borderId="19" xfId="0" applyNumberFormat="1" applyFont="1" applyBorder="1"/>
    <xf numFmtId="6" fontId="11" fillId="0" borderId="8" xfId="0" applyNumberFormat="1" applyFont="1" applyBorder="1"/>
    <xf numFmtId="6" fontId="11" fillId="0" borderId="22" xfId="0" applyNumberFormat="1" applyFont="1" applyBorder="1"/>
    <xf numFmtId="0" fontId="11" fillId="0" borderId="19" xfId="0" applyFont="1" applyBorder="1"/>
    <xf numFmtId="6" fontId="11" fillId="0" borderId="16" xfId="0" applyNumberFormat="1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18" xfId="0" applyFont="1" applyBorder="1"/>
    <xf numFmtId="0" fontId="13" fillId="4" borderId="0" xfId="0" applyFont="1" applyFill="1" applyAlignment="1">
      <alignment horizontal="center" vertical="center"/>
    </xf>
    <xf numFmtId="6" fontId="14" fillId="0" borderId="20" xfId="0" applyNumberFormat="1" applyFont="1" applyBorder="1" applyAlignment="1">
      <alignment horizontal="center" vertical="center"/>
    </xf>
    <xf numFmtId="6" fontId="14" fillId="0" borderId="21" xfId="0" applyNumberFormat="1" applyFont="1" applyBorder="1" applyAlignment="1">
      <alignment horizontal="center" vertical="center"/>
    </xf>
    <xf numFmtId="6" fontId="11" fillId="0" borderId="20" xfId="0" applyNumberFormat="1" applyFont="1" applyBorder="1" applyAlignment="1">
      <alignment horizontal="center" vertical="center"/>
    </xf>
    <xf numFmtId="6" fontId="11" fillId="0" borderId="21" xfId="0" applyNumberFormat="1" applyFont="1" applyBorder="1" applyAlignment="1">
      <alignment horizontal="center" vertical="center"/>
    </xf>
    <xf numFmtId="6" fontId="11" fillId="0" borderId="0" xfId="0" applyNumberFormat="1" applyFont="1" applyBorder="1" applyAlignment="1">
      <alignment horizontal="center" vertical="center"/>
    </xf>
    <xf numFmtId="6" fontId="11" fillId="0" borderId="9" xfId="0" applyNumberFormat="1" applyFont="1" applyBorder="1" applyAlignment="1">
      <alignment horizontal="center" vertical="center"/>
    </xf>
    <xf numFmtId="6" fontId="11" fillId="0" borderId="23" xfId="0" applyNumberFormat="1" applyFont="1" applyBorder="1" applyAlignment="1">
      <alignment horizontal="center" vertical="center"/>
    </xf>
    <xf numFmtId="6" fontId="11" fillId="0" borderId="24" xfId="0" applyNumberFormat="1" applyFont="1" applyBorder="1" applyAlignment="1">
      <alignment horizontal="center" vertical="center"/>
    </xf>
    <xf numFmtId="6" fontId="14" fillId="0" borderId="0" xfId="0" applyNumberFormat="1" applyFont="1" applyBorder="1" applyAlignment="1">
      <alignment horizontal="center" vertical="center"/>
    </xf>
    <xf numFmtId="6" fontId="14" fillId="0" borderId="9" xfId="0" applyNumberFormat="1" applyFont="1" applyBorder="1" applyAlignment="1">
      <alignment horizontal="center" vertical="center"/>
    </xf>
    <xf numFmtId="6" fontId="12" fillId="0" borderId="16" xfId="0" applyNumberFormat="1" applyFont="1" applyBorder="1" applyAlignment="1">
      <alignment horizontal="center" vertical="center"/>
    </xf>
    <xf numFmtId="6" fontId="12" fillId="0" borderId="17" xfId="0" applyNumberFormat="1" applyFont="1" applyBorder="1" applyAlignment="1">
      <alignment horizontal="center" vertical="center"/>
    </xf>
    <xf numFmtId="0" fontId="11" fillId="0" borderId="20" xfId="0" applyFont="1" applyBorder="1"/>
    <xf numFmtId="0" fontId="11" fillId="0" borderId="21" xfId="0" applyFont="1" applyBorder="1"/>
    <xf numFmtId="6" fontId="11" fillId="0" borderId="17" xfId="0" applyNumberFormat="1" applyFont="1" applyBorder="1"/>
    <xf numFmtId="0" fontId="11" fillId="5" borderId="0" xfId="0" applyFont="1" applyFill="1"/>
    <xf numFmtId="0" fontId="11" fillId="0" borderId="15" xfId="0" applyFont="1" applyBorder="1"/>
    <xf numFmtId="6" fontId="11" fillId="0" borderId="15" xfId="0" applyNumberFormat="1" applyFont="1" applyBorder="1"/>
    <xf numFmtId="0" fontId="9" fillId="6" borderId="3" xfId="1" applyFont="1" applyFill="1" applyBorder="1"/>
    <xf numFmtId="0" fontId="9" fillId="6" borderId="3" xfId="1" applyFont="1" applyFill="1" applyBorder="1" applyAlignment="1">
      <alignment horizontal="center" vertical="center"/>
    </xf>
    <xf numFmtId="0" fontId="10" fillId="7" borderId="3" xfId="1" applyFont="1" applyFill="1" applyBorder="1"/>
    <xf numFmtId="0" fontId="9" fillId="7" borderId="3" xfId="1" applyFont="1" applyFill="1" applyBorder="1" applyAlignment="1">
      <alignment horizontal="center" vertical="center"/>
    </xf>
    <xf numFmtId="0" fontId="10" fillId="4" borderId="3" xfId="1" applyFont="1" applyFill="1" applyBorder="1"/>
    <xf numFmtId="0" fontId="10" fillId="4" borderId="3" xfId="1" applyFont="1" applyFill="1" applyBorder="1" applyAlignment="1">
      <alignment horizontal="center" vertical="center"/>
    </xf>
    <xf numFmtId="0" fontId="14" fillId="0" borderId="18" xfId="0" applyFont="1" applyBorder="1"/>
    <xf numFmtId="6" fontId="14" fillId="0" borderId="15" xfId="0" applyNumberFormat="1" applyFont="1" applyBorder="1"/>
    <xf numFmtId="6" fontId="14" fillId="0" borderId="16" xfId="0" applyNumberFormat="1" applyFont="1" applyBorder="1"/>
    <xf numFmtId="6" fontId="14" fillId="0" borderId="17" xfId="0" applyNumberFormat="1" applyFont="1" applyBorder="1"/>
    <xf numFmtId="3" fontId="11" fillId="0" borderId="0" xfId="0" applyNumberFormat="1" applyFont="1"/>
    <xf numFmtId="0" fontId="18" fillId="0" borderId="0" xfId="4" applyFont="1"/>
    <xf numFmtId="169" fontId="18" fillId="0" borderId="0" xfId="4" applyNumberFormat="1" applyFont="1"/>
    <xf numFmtId="0" fontId="20" fillId="0" borderId="0" xfId="3" applyFont="1" applyProtection="1"/>
    <xf numFmtId="0" fontId="24" fillId="0" borderId="0" xfId="4" applyFont="1"/>
    <xf numFmtId="0" fontId="25" fillId="0" borderId="0" xfId="4" applyFont="1"/>
    <xf numFmtId="165" fontId="29" fillId="0" borderId="28" xfId="5" applyNumberFormat="1" applyFont="1" applyFill="1" applyBorder="1"/>
    <xf numFmtId="166" fontId="28" fillId="0" borderId="0" xfId="5" applyNumberFormat="1" applyFont="1" applyFill="1" applyBorder="1" applyAlignment="1">
      <alignment horizontal="right"/>
    </xf>
    <xf numFmtId="166" fontId="28" fillId="0" borderId="28" xfId="5" applyNumberFormat="1" applyFont="1" applyFill="1" applyBorder="1" applyAlignment="1">
      <alignment horizontal="right"/>
    </xf>
    <xf numFmtId="167" fontId="30" fillId="8" borderId="0" xfId="3" applyNumberFormat="1" applyFont="1" applyFill="1" applyBorder="1" applyProtection="1"/>
    <xf numFmtId="167" fontId="29" fillId="0" borderId="28" xfId="5" applyNumberFormat="1" applyFont="1" applyFill="1" applyBorder="1"/>
    <xf numFmtId="168" fontId="30" fillId="8" borderId="0" xfId="3" applyNumberFormat="1" applyFont="1" applyFill="1" applyBorder="1" applyProtection="1"/>
    <xf numFmtId="10" fontId="11" fillId="0" borderId="0" xfId="2" applyNumberFormat="1" applyFont="1"/>
    <xf numFmtId="0" fontId="12" fillId="0" borderId="18" xfId="3" applyFont="1" applyFill="1" applyBorder="1" applyAlignment="1" applyProtection="1">
      <alignment horizontal="center"/>
    </xf>
    <xf numFmtId="0" fontId="21" fillId="0" borderId="15" xfId="3" applyFont="1" applyFill="1" applyBorder="1" applyAlignment="1" applyProtection="1">
      <alignment horizontal="center"/>
    </xf>
    <xf numFmtId="0" fontId="22" fillId="4" borderId="19" xfId="3" applyFont="1" applyFill="1" applyBorder="1" applyAlignment="1" applyProtection="1">
      <alignment horizontal="centerContinuous"/>
    </xf>
    <xf numFmtId="0" fontId="23" fillId="4" borderId="20" xfId="3" applyFont="1" applyFill="1" applyBorder="1" applyAlignment="1" applyProtection="1">
      <alignment horizontal="centerContinuous"/>
    </xf>
    <xf numFmtId="0" fontId="34" fillId="0" borderId="20" xfId="4" applyFont="1" applyBorder="1" applyAlignment="1">
      <alignment horizontal="center"/>
    </xf>
    <xf numFmtId="0" fontId="22" fillId="4" borderId="20" xfId="3" applyFont="1" applyFill="1" applyBorder="1" applyAlignment="1" applyProtection="1">
      <alignment horizontal="centerContinuous"/>
    </xf>
    <xf numFmtId="0" fontId="22" fillId="4" borderId="21" xfId="3" applyFont="1" applyFill="1" applyBorder="1" applyAlignment="1" applyProtection="1">
      <alignment horizontal="centerContinuous"/>
    </xf>
    <xf numFmtId="0" fontId="26" fillId="8" borderId="8" xfId="4" applyFont="1" applyFill="1" applyBorder="1" applyAlignment="1">
      <alignment horizontal="center"/>
    </xf>
    <xf numFmtId="0" fontId="26" fillId="8" borderId="0" xfId="4" applyFont="1" applyFill="1" applyBorder="1" applyAlignment="1">
      <alignment horizontal="center"/>
    </xf>
    <xf numFmtId="0" fontId="26" fillId="8" borderId="9" xfId="4" applyFont="1" applyFill="1" applyBorder="1" applyAlignment="1">
      <alignment horizontal="center"/>
    </xf>
    <xf numFmtId="165" fontId="27" fillId="8" borderId="8" xfId="5" applyNumberFormat="1" applyFont="1" applyFill="1" applyBorder="1"/>
    <xf numFmtId="165" fontId="27" fillId="8" borderId="0" xfId="5" applyNumberFormat="1" applyFont="1" applyFill="1" applyBorder="1"/>
    <xf numFmtId="165" fontId="29" fillId="0" borderId="0" xfId="5" applyNumberFormat="1" applyFont="1" applyFill="1" applyBorder="1"/>
    <xf numFmtId="165" fontId="29" fillId="0" borderId="9" xfId="5" applyNumberFormat="1" applyFont="1" applyFill="1" applyBorder="1"/>
    <xf numFmtId="166" fontId="28" fillId="0" borderId="8" xfId="5" applyNumberFormat="1" applyFont="1" applyFill="1" applyBorder="1" applyAlignment="1">
      <alignment horizontal="right"/>
    </xf>
    <xf numFmtId="166" fontId="28" fillId="0" borderId="29" xfId="5" applyNumberFormat="1" applyFont="1" applyFill="1" applyBorder="1" applyAlignment="1">
      <alignment horizontal="right"/>
    </xf>
    <xf numFmtId="167" fontId="30" fillId="8" borderId="8" xfId="3" applyNumberFormat="1" applyFont="1" applyFill="1" applyBorder="1" applyProtection="1"/>
    <xf numFmtId="168" fontId="31" fillId="0" borderId="0" xfId="4" applyNumberFormat="1" applyFont="1" applyBorder="1"/>
    <xf numFmtId="168" fontId="31" fillId="0" borderId="9" xfId="4" applyNumberFormat="1" applyFont="1" applyBorder="1"/>
    <xf numFmtId="167" fontId="29" fillId="0" borderId="8" xfId="5" applyNumberFormat="1" applyFont="1" applyFill="1" applyBorder="1"/>
    <xf numFmtId="167" fontId="29" fillId="0" borderId="0" xfId="5" applyNumberFormat="1" applyFont="1" applyFill="1" applyBorder="1"/>
    <xf numFmtId="167" fontId="29" fillId="0" borderId="9" xfId="5" applyNumberFormat="1" applyFont="1" applyFill="1" applyBorder="1"/>
    <xf numFmtId="166" fontId="28" fillId="0" borderId="9" xfId="5" applyNumberFormat="1" applyFont="1" applyFill="1" applyBorder="1" applyAlignment="1">
      <alignment horizontal="right"/>
    </xf>
    <xf numFmtId="168" fontId="30" fillId="8" borderId="8" xfId="3" applyNumberFormat="1" applyFont="1" applyFill="1" applyBorder="1" applyProtection="1"/>
    <xf numFmtId="167" fontId="29" fillId="0" borderId="29" xfId="5" applyNumberFormat="1" applyFont="1" applyFill="1" applyBorder="1"/>
    <xf numFmtId="168" fontId="31" fillId="0" borderId="8" xfId="4" applyNumberFormat="1" applyFont="1" applyBorder="1"/>
    <xf numFmtId="167" fontId="29" fillId="0" borderId="22" xfId="5" applyNumberFormat="1" applyFont="1" applyFill="1" applyBorder="1"/>
    <xf numFmtId="167" fontId="29" fillId="0" borderId="23" xfId="5" applyNumberFormat="1" applyFont="1" applyFill="1" applyBorder="1"/>
    <xf numFmtId="167" fontId="29" fillId="0" borderId="30" xfId="5" applyNumberFormat="1" applyFont="1" applyFill="1" applyBorder="1"/>
    <xf numFmtId="167" fontId="29" fillId="0" borderId="31" xfId="5" applyNumberFormat="1" applyFont="1" applyFill="1" applyBorder="1"/>
    <xf numFmtId="0" fontId="32" fillId="0" borderId="19" xfId="4" applyFont="1" applyBorder="1"/>
    <xf numFmtId="0" fontId="25" fillId="0" borderId="21" xfId="4" applyFont="1" applyBorder="1"/>
    <xf numFmtId="0" fontId="28" fillId="0" borderId="8" xfId="4" applyFont="1" applyBorder="1" applyAlignment="1">
      <alignment horizontal="left"/>
    </xf>
    <xf numFmtId="0" fontId="18" fillId="0" borderId="9" xfId="4" applyFont="1" applyBorder="1"/>
    <xf numFmtId="0" fontId="33" fillId="0" borderId="8" xfId="4" applyFont="1" applyBorder="1"/>
    <xf numFmtId="0" fontId="34" fillId="0" borderId="8" xfId="4" applyFont="1" applyBorder="1" applyAlignment="1">
      <alignment horizontal="left"/>
    </xf>
    <xf numFmtId="0" fontId="29" fillId="0" borderId="8" xfId="4" applyFont="1" applyBorder="1"/>
    <xf numFmtId="0" fontId="20" fillId="0" borderId="9" xfId="4" applyFont="1" applyBorder="1"/>
    <xf numFmtId="0" fontId="35" fillId="0" borderId="8" xfId="4" applyFont="1" applyBorder="1" applyAlignment="1">
      <alignment horizontal="left"/>
    </xf>
    <xf numFmtId="0" fontId="32" fillId="0" borderId="8" xfId="4" applyFont="1" applyBorder="1"/>
    <xf numFmtId="0" fontId="25" fillId="0" borderId="9" xfId="4" applyFont="1" applyBorder="1"/>
    <xf numFmtId="0" fontId="36" fillId="0" borderId="8" xfId="4" applyFont="1" applyBorder="1"/>
    <xf numFmtId="0" fontId="29" fillId="0" borderId="22" xfId="4" applyFont="1" applyBorder="1"/>
    <xf numFmtId="0" fontId="20" fillId="0" borderId="24" xfId="4" applyFont="1" applyBorder="1"/>
    <xf numFmtId="170" fontId="28" fillId="0" borderId="0" xfId="2" applyNumberFormat="1" applyFont="1" applyBorder="1" applyAlignment="1" applyProtection="1">
      <alignment horizontal="center" vertical="center"/>
    </xf>
    <xf numFmtId="170" fontId="28" fillId="0" borderId="0" xfId="2" applyNumberFormat="1" applyFont="1" applyBorder="1" applyAlignment="1" applyProtection="1">
      <alignment horizontal="right" vertical="center"/>
    </xf>
    <xf numFmtId="166" fontId="28" fillId="0" borderId="0" xfId="5" applyNumberFormat="1" applyFont="1" applyFill="1" applyBorder="1" applyAlignment="1">
      <alignment horizontal="right" vertical="center"/>
    </xf>
    <xf numFmtId="170" fontId="28" fillId="0" borderId="23" xfId="2" applyNumberFormat="1" applyFont="1" applyBorder="1" applyAlignment="1" applyProtection="1">
      <alignment horizontal="center" vertical="center"/>
    </xf>
    <xf numFmtId="3" fontId="12" fillId="0" borderId="0" xfId="0" applyNumberFormat="1" applyFont="1"/>
    <xf numFmtId="167" fontId="11" fillId="0" borderId="0" xfId="0" applyNumberFormat="1" applyFont="1"/>
    <xf numFmtId="3" fontId="37" fillId="4" borderId="0" xfId="0" applyNumberFormat="1" applyFont="1" applyFill="1"/>
    <xf numFmtId="3" fontId="38" fillId="4" borderId="0" xfId="0" applyNumberFormat="1" applyFont="1" applyFill="1"/>
    <xf numFmtId="3" fontId="39" fillId="4" borderId="0" xfId="0" applyNumberFormat="1" applyFont="1" applyFill="1"/>
    <xf numFmtId="3" fontId="11" fillId="0" borderId="19" xfId="0" applyNumberFormat="1" applyFont="1" applyBorder="1"/>
    <xf numFmtId="3" fontId="12" fillId="0" borderId="20" xfId="0" applyNumberFormat="1" applyFont="1" applyBorder="1"/>
    <xf numFmtId="167" fontId="11" fillId="0" borderId="20" xfId="0" applyNumberFormat="1" applyFont="1" applyBorder="1"/>
    <xf numFmtId="3" fontId="11" fillId="0" borderId="20" xfId="0" applyNumberFormat="1" applyFont="1" applyBorder="1"/>
    <xf numFmtId="3" fontId="11" fillId="0" borderId="21" xfId="0" applyNumberFormat="1" applyFont="1" applyBorder="1"/>
    <xf numFmtId="3" fontId="11" fillId="0" borderId="8" xfId="0" applyNumberFormat="1" applyFont="1" applyBorder="1"/>
    <xf numFmtId="3" fontId="11" fillId="0" borderId="0" xfId="0" applyNumberFormat="1" applyFont="1" applyBorder="1"/>
    <xf numFmtId="3" fontId="11" fillId="0" borderId="9" xfId="0" applyNumberFormat="1" applyFont="1" applyBorder="1"/>
    <xf numFmtId="3" fontId="40" fillId="0" borderId="22" xfId="0" applyNumberFormat="1" applyFont="1" applyBorder="1"/>
    <xf numFmtId="3" fontId="40" fillId="0" borderId="23" xfId="0" applyNumberFormat="1" applyFont="1" applyBorder="1"/>
    <xf numFmtId="3" fontId="40" fillId="0" borderId="24" xfId="0" applyNumberFormat="1" applyFont="1" applyBorder="1"/>
    <xf numFmtId="3" fontId="12" fillId="0" borderId="19" xfId="0" applyNumberFormat="1" applyFont="1" applyBorder="1"/>
    <xf numFmtId="10" fontId="11" fillId="0" borderId="0" xfId="2" applyNumberFormat="1" applyFont="1" applyBorder="1"/>
    <xf numFmtId="10" fontId="11" fillId="0" borderId="9" xfId="2" applyNumberFormat="1" applyFont="1" applyBorder="1"/>
    <xf numFmtId="3" fontId="11" fillId="0" borderId="22" xfId="0" applyNumberFormat="1" applyFont="1" applyBorder="1"/>
    <xf numFmtId="3" fontId="11" fillId="0" borderId="23" xfId="0" applyNumberFormat="1" applyFont="1" applyBorder="1"/>
    <xf numFmtId="10" fontId="11" fillId="0" borderId="23" xfId="2" applyNumberFormat="1" applyFont="1" applyBorder="1"/>
    <xf numFmtId="10" fontId="11" fillId="0" borderId="24" xfId="2" applyNumberFormat="1" applyFont="1" applyBorder="1"/>
    <xf numFmtId="3" fontId="12" fillId="0" borderId="15" xfId="0" applyNumberFormat="1" applyFont="1" applyBorder="1"/>
    <xf numFmtId="3" fontId="11" fillId="0" borderId="16" xfId="0" applyNumberFormat="1" applyFont="1" applyBorder="1"/>
    <xf numFmtId="3" fontId="37" fillId="4" borderId="19" xfId="0" applyNumberFormat="1" applyFont="1" applyFill="1" applyBorder="1"/>
    <xf numFmtId="3" fontId="38" fillId="4" borderId="20" xfId="0" applyNumberFormat="1" applyFont="1" applyFill="1" applyBorder="1"/>
    <xf numFmtId="3" fontId="39" fillId="4" borderId="20" xfId="0" applyNumberFormat="1" applyFont="1" applyFill="1" applyBorder="1"/>
    <xf numFmtId="3" fontId="39" fillId="4" borderId="21" xfId="0" applyNumberFormat="1" applyFont="1" applyFill="1" applyBorder="1"/>
    <xf numFmtId="3" fontId="11" fillId="0" borderId="17" xfId="0" applyNumberFormat="1" applyFont="1" applyBorder="1"/>
    <xf numFmtId="3" fontId="12" fillId="0" borderId="8" xfId="0" applyNumberFormat="1" applyFont="1" applyBorder="1"/>
    <xf numFmtId="3" fontId="12" fillId="0" borderId="22" xfId="0" applyNumberFormat="1" applyFont="1" applyBorder="1"/>
    <xf numFmtId="167" fontId="11" fillId="0" borderId="23" xfId="0" applyNumberFormat="1" applyFont="1" applyBorder="1"/>
    <xf numFmtId="3" fontId="11" fillId="0" borderId="24" xfId="0" applyNumberFormat="1" applyFont="1" applyBorder="1"/>
    <xf numFmtId="3" fontId="11" fillId="0" borderId="25" xfId="0" applyNumberFormat="1" applyFont="1" applyBorder="1"/>
    <xf numFmtId="3" fontId="11" fillId="0" borderId="26" xfId="0" applyNumberFormat="1" applyFont="1" applyBorder="1"/>
    <xf numFmtId="3" fontId="40" fillId="0" borderId="27" xfId="0" applyNumberFormat="1" applyFont="1" applyBorder="1"/>
    <xf numFmtId="3" fontId="11" fillId="0" borderId="27" xfId="0" applyNumberFormat="1" applyFont="1" applyBorder="1"/>
    <xf numFmtId="3" fontId="41" fillId="0" borderId="18" xfId="0" applyNumberFormat="1" applyFont="1" applyBorder="1"/>
    <xf numFmtId="0" fontId="7" fillId="3" borderId="1" xfId="1" applyFont="1" applyFill="1" applyBorder="1"/>
    <xf numFmtId="0" fontId="11" fillId="0" borderId="32" xfId="0" applyFont="1" applyBorder="1" applyAlignment="1" applyProtection="1">
      <alignment horizontal="center" vertical="center"/>
    </xf>
    <xf numFmtId="0" fontId="4" fillId="0" borderId="0" xfId="1" applyFont="1" applyAlignment="1">
      <alignment horizontal="right" textRotation="90"/>
    </xf>
    <xf numFmtId="0" fontId="4" fillId="0" borderId="0" xfId="1" applyFont="1" applyAlignment="1"/>
    <xf numFmtId="0" fontId="11" fillId="0" borderId="9" xfId="0" applyFont="1" applyBorder="1" applyAlignment="1">
      <alignment horizontal="center" vertical="center" wrapText="1"/>
    </xf>
  </cellXfs>
  <cellStyles count="6">
    <cellStyle name="_x000a_386grabber=M" xfId="5" xr:uid="{C3CC1D66-8588-4311-A4AD-76522D0AC75D}"/>
    <cellStyle name="AFE" xfId="3" xr:uid="{347BDA38-E2B0-4573-97C2-1DEAB4A31FB1}"/>
    <cellStyle name="Normal 3" xfId="1" xr:uid="{D5D589FB-3675-4199-9D4A-262B3752D36A}"/>
    <cellStyle name="Normal_Ch01 Pics v2.2" xfId="4" xr:uid="{7C1C0897-0368-44CA-A674-E84A10E1CC2E}"/>
    <cellStyle name="Normálna" xfId="0" builtinId="0"/>
    <cellStyle name="Percentá" xfId="2" builtinId="5"/>
  </cellStyles>
  <dxfs count="0"/>
  <tableStyles count="0" defaultTableStyle="TableStyleMedium2" defaultPivotStyle="PivotStyleLight16"/>
  <colors>
    <mruColors>
      <color rgb="FF1F2C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hyperlink" Target="#Risks!A1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hyperlink" Target="#PnL_FC!A1"/><Relationship Id="rId5" Type="http://schemas.openxmlformats.org/officeDocument/2006/relationships/hyperlink" Target="#Gantt!A1"/><Relationship Id="rId4" Type="http://schemas.openxmlformats.org/officeDocument/2006/relationships/hyperlink" Target="#Operation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47624</xdr:colOff>
      <xdr:row>37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E2ADB8B2-DB9D-4B4C-AC24-C7581FC10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01224" cy="5638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10</xdr:row>
      <xdr:rowOff>53670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A548175D-8581-4146-9B1C-2C28D2D87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57767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504824</xdr:colOff>
      <xdr:row>37</xdr:row>
      <xdr:rowOff>9525</xdr:rowOff>
    </xdr:to>
    <xdr:sp macro="" textlink="">
      <xdr:nvSpPr>
        <xdr:cNvPr id="4" name="Flowchart: Manual Input 8">
          <a:extLst>
            <a:ext uri="{FF2B5EF4-FFF2-40B4-BE49-F238E27FC236}">
              <a16:creationId xmlns:a16="http://schemas.microsoft.com/office/drawing/2014/main" id="{9F75B51A-DEF9-4BAC-818D-B0F97CAAE24C}"/>
            </a:ext>
          </a:extLst>
        </xdr:cNvPr>
        <xdr:cNvSpPr/>
      </xdr:nvSpPr>
      <xdr:spPr>
        <a:xfrm rot="5400000" flipH="1">
          <a:off x="476249" y="-476249"/>
          <a:ext cx="5648325" cy="6600824"/>
        </a:xfrm>
        <a:prstGeom prst="flowChartManualInput">
          <a:avLst/>
        </a:prstGeom>
        <a:solidFill>
          <a:srgbClr val="0070C0">
            <a:alpha val="6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600075</xdr:colOff>
      <xdr:row>2</xdr:row>
      <xdr:rowOff>133350</xdr:rowOff>
    </xdr:from>
    <xdr:to>
      <xdr:col>10</xdr:col>
      <xdr:colOff>534453</xdr:colOff>
      <xdr:row>8</xdr:row>
      <xdr:rowOff>114300</xdr:rowOff>
    </xdr:to>
    <xdr:sp macro="" textlink="">
      <xdr:nvSpPr>
        <xdr:cNvPr id="5" name="TextBox 9">
          <a:extLst>
            <a:ext uri="{FF2B5EF4-FFF2-40B4-BE49-F238E27FC236}">
              <a16:creationId xmlns:a16="http://schemas.microsoft.com/office/drawing/2014/main" id="{54395854-5D91-4702-B3CA-764B3DD28EDD}"/>
            </a:ext>
          </a:extLst>
        </xdr:cNvPr>
        <xdr:cNvSpPr txBox="1"/>
      </xdr:nvSpPr>
      <xdr:spPr>
        <a:xfrm>
          <a:off x="3038475" y="438150"/>
          <a:ext cx="3591978" cy="895350"/>
        </a:xfrm>
        <a:prstGeom prst="rect">
          <a:avLst/>
        </a:prstGeom>
        <a:noFill/>
        <a:ln w="9525" cmpd="sng"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3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Business Plan</a:t>
          </a:r>
          <a:br>
            <a:rPr lang="en-US" sz="23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23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Finance templates</a:t>
          </a:r>
        </a:p>
      </xdr:txBody>
    </xdr:sp>
    <xdr:clientData/>
  </xdr:twoCellAnchor>
  <xdr:twoCellAnchor editAs="oneCell">
    <xdr:from>
      <xdr:col>14</xdr:col>
      <xdr:colOff>466725</xdr:colOff>
      <xdr:row>31</xdr:row>
      <xdr:rowOff>114300</xdr:rowOff>
    </xdr:from>
    <xdr:to>
      <xdr:col>16</xdr:col>
      <xdr:colOff>47625</xdr:colOff>
      <xdr:row>37</xdr:row>
      <xdr:rowOff>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7860D2F-A8BD-4EDB-84E4-4CD7B8165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4838700"/>
          <a:ext cx="800100" cy="800100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12</xdr:row>
      <xdr:rowOff>123825</xdr:rowOff>
    </xdr:from>
    <xdr:to>
      <xdr:col>7</xdr:col>
      <xdr:colOff>28575</xdr:colOff>
      <xdr:row>28</xdr:row>
      <xdr:rowOff>105796</xdr:rowOff>
    </xdr:to>
    <xdr:sp macro="" textlink="">
      <xdr:nvSpPr>
        <xdr:cNvPr id="7" name="Parallelogram 10">
          <a:extLst>
            <a:ext uri="{FF2B5EF4-FFF2-40B4-BE49-F238E27FC236}">
              <a16:creationId xmlns:a16="http://schemas.microsoft.com/office/drawing/2014/main" id="{99DB614A-2147-4367-B97B-849FD078A6FE}"/>
            </a:ext>
          </a:extLst>
        </xdr:cNvPr>
        <xdr:cNvSpPr/>
      </xdr:nvSpPr>
      <xdr:spPr>
        <a:xfrm>
          <a:off x="762000" y="1952625"/>
          <a:ext cx="3533775" cy="2420371"/>
        </a:xfrm>
        <a:prstGeom prst="parallelogram">
          <a:avLst>
            <a:gd name="adj" fmla="val 15000"/>
          </a:avLst>
        </a:prstGeom>
        <a:solidFill>
          <a:schemeClr val="accent1">
            <a:lumMod val="20000"/>
            <a:lumOff val="80000"/>
          </a:schemeClr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543805</xdr:colOff>
      <xdr:row>14</xdr:row>
      <xdr:rowOff>101920</xdr:rowOff>
    </xdr:from>
    <xdr:to>
      <xdr:col>6</xdr:col>
      <xdr:colOff>219075</xdr:colOff>
      <xdr:row>18</xdr:row>
      <xdr:rowOff>28575</xdr:rowOff>
    </xdr:to>
    <xdr:sp macro="" textlink="">
      <xdr:nvSpPr>
        <xdr:cNvPr id="8" name="TextBox 11">
          <a:extLst>
            <a:ext uri="{FF2B5EF4-FFF2-40B4-BE49-F238E27FC236}">
              <a16:creationId xmlns:a16="http://schemas.microsoft.com/office/drawing/2014/main" id="{47063DF0-397F-4FED-90EC-59284EA8AC9D}"/>
            </a:ext>
          </a:extLst>
        </xdr:cNvPr>
        <xdr:cNvSpPr txBox="1"/>
      </xdr:nvSpPr>
      <xdr:spPr>
        <a:xfrm>
          <a:off x="1153405" y="2235520"/>
          <a:ext cx="2723270" cy="5362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91440" rIns="91440" bIns="91440" rtlCol="0" anchor="t"/>
        <a:lstStyle/>
        <a:p>
          <a:pPr algn="l"/>
          <a:r>
            <a:rPr lang="en-US" sz="1100" b="0" baseline="0">
              <a:solidFill>
                <a:srgbClr val="027AA0"/>
              </a:solidFill>
              <a:latin typeface="Arial" panose="020B0604020202020204" pitchFamily="34" charset="0"/>
              <a:cs typeface="Arial" panose="020B0604020202020204" pitchFamily="34" charset="0"/>
            </a:rPr>
            <a:t>In this document you will are going to find finance</a:t>
          </a:r>
          <a:r>
            <a:rPr lang="sk-SK" sz="1100" b="0" baseline="0">
              <a:solidFill>
                <a:srgbClr val="027AA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0" baseline="0">
              <a:solidFill>
                <a:srgbClr val="027AA0"/>
              </a:solidFill>
              <a:latin typeface="Arial" panose="020B0604020202020204" pitchFamily="34" charset="0"/>
              <a:cs typeface="Arial" panose="020B0604020202020204" pitchFamily="34" charset="0"/>
            </a:rPr>
            <a:t>templates for your business plan</a:t>
          </a:r>
          <a:r>
            <a:rPr lang="sk-SK" sz="1100" b="0" baseline="0">
              <a:solidFill>
                <a:srgbClr val="027AA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1100" b="0" baseline="0">
            <a:solidFill>
              <a:srgbClr val="027AA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30</xdr:row>
      <xdr:rowOff>47625</xdr:rowOff>
    </xdr:from>
    <xdr:to>
      <xdr:col>3</xdr:col>
      <xdr:colOff>28575</xdr:colOff>
      <xdr:row>37</xdr:row>
      <xdr:rowOff>47625</xdr:rowOff>
    </xdr:to>
    <xdr:sp macro="" textlink="">
      <xdr:nvSpPr>
        <xdr:cNvPr id="9" name="TextBox 12">
          <a:extLst>
            <a:ext uri="{FF2B5EF4-FFF2-40B4-BE49-F238E27FC236}">
              <a16:creationId xmlns:a16="http://schemas.microsoft.com/office/drawing/2014/main" id="{C58167D7-6D5D-4829-AB0B-EE3975CDC334}"/>
            </a:ext>
          </a:extLst>
        </xdr:cNvPr>
        <xdr:cNvSpPr txBox="1"/>
      </xdr:nvSpPr>
      <xdr:spPr>
        <a:xfrm>
          <a:off x="0" y="4619625"/>
          <a:ext cx="1857375" cy="1066800"/>
        </a:xfrm>
        <a:prstGeom prst="rect">
          <a:avLst/>
        </a:prstGeom>
        <a:noFill/>
        <a:ln w="9525" cmpd="sng"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Contact: </a:t>
          </a:r>
        </a:p>
        <a:p>
          <a:pPr algn="l"/>
          <a:r>
            <a:rPr lang="en-US" sz="12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me@marekstraka.com</a:t>
          </a:r>
        </a:p>
        <a:p>
          <a:pPr algn="l"/>
          <a:r>
            <a:rPr lang="en-US" sz="12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marekstraka.com</a:t>
          </a:r>
        </a:p>
      </xdr:txBody>
    </xdr:sp>
    <xdr:clientData/>
  </xdr:twoCellAnchor>
  <xdr:twoCellAnchor>
    <xdr:from>
      <xdr:col>1</xdr:col>
      <xdr:colOff>515231</xdr:colOff>
      <xdr:row>12</xdr:row>
      <xdr:rowOff>130495</xdr:rowOff>
    </xdr:from>
    <xdr:to>
      <xdr:col>4</xdr:col>
      <xdr:colOff>38101</xdr:colOff>
      <xdr:row>15</xdr:row>
      <xdr:rowOff>9525</xdr:rowOff>
    </xdr:to>
    <xdr:sp macro="" textlink="">
      <xdr:nvSpPr>
        <xdr:cNvPr id="10" name="TextBox 11">
          <a:extLst>
            <a:ext uri="{FF2B5EF4-FFF2-40B4-BE49-F238E27FC236}">
              <a16:creationId xmlns:a16="http://schemas.microsoft.com/office/drawing/2014/main" id="{83447772-7711-4D5D-93C2-8E1C30123CD1}"/>
            </a:ext>
          </a:extLst>
        </xdr:cNvPr>
        <xdr:cNvSpPr txBox="1"/>
      </xdr:nvSpPr>
      <xdr:spPr>
        <a:xfrm>
          <a:off x="1124831" y="1959295"/>
          <a:ext cx="1351670" cy="336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91440" rIns="91440" bIns="91440" rtlCol="0" anchor="t"/>
        <a:lstStyle/>
        <a:p>
          <a:pPr algn="l"/>
          <a:r>
            <a:rPr lang="en-US" sz="1200" b="1">
              <a:solidFill>
                <a:srgbClr val="027AA0"/>
              </a:solidFill>
              <a:latin typeface="Arial" panose="020B0604020202020204" pitchFamily="34" charset="0"/>
              <a:cs typeface="Arial" panose="020B0604020202020204" pitchFamily="34" charset="0"/>
            </a:rPr>
            <a:t>Content</a:t>
          </a:r>
          <a:endParaRPr lang="en-US" sz="500" b="0">
            <a:solidFill>
              <a:srgbClr val="027AA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267580</xdr:colOff>
      <xdr:row>19</xdr:row>
      <xdr:rowOff>16195</xdr:rowOff>
    </xdr:from>
    <xdr:to>
      <xdr:col>3</xdr:col>
      <xdr:colOff>593980</xdr:colOff>
      <xdr:row>21</xdr:row>
      <xdr:rowOff>71395</xdr:rowOff>
    </xdr:to>
    <xdr:sp macro="" textlink="">
      <xdr:nvSpPr>
        <xdr:cNvPr id="12" name="Rectangle: Rounded Corner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953B86-37E7-4BA7-82C2-BE587E8A0142}"/>
            </a:ext>
          </a:extLst>
        </xdr:cNvPr>
        <xdr:cNvSpPr/>
      </xdr:nvSpPr>
      <xdr:spPr>
        <a:xfrm>
          <a:off x="1486780" y="2911795"/>
          <a:ext cx="936000" cy="360000"/>
        </a:xfrm>
        <a:prstGeom prst="roundRect">
          <a:avLst/>
        </a:prstGeom>
        <a:noFill/>
        <a:ln w="28575">
          <a:solidFill>
            <a:srgbClr val="1F2C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sng">
              <a:ln>
                <a:noFill/>
              </a:ln>
              <a:solidFill>
                <a:srgbClr val="1F2C3F"/>
              </a:solidFill>
            </a:rPr>
            <a:t>Operation</a:t>
          </a:r>
          <a:endParaRPr lang="sk-SK" sz="1100" b="1" u="sng">
            <a:ln>
              <a:noFill/>
            </a:ln>
            <a:solidFill>
              <a:srgbClr val="1F2C3F"/>
            </a:solidFill>
          </a:endParaRPr>
        </a:p>
      </xdr:txBody>
    </xdr:sp>
    <xdr:clientData/>
  </xdr:twoCellAnchor>
  <xdr:twoCellAnchor>
    <xdr:from>
      <xdr:col>4</xdr:col>
      <xdr:colOff>115180</xdr:colOff>
      <xdr:row>19</xdr:row>
      <xdr:rowOff>16195</xdr:rowOff>
    </xdr:from>
    <xdr:to>
      <xdr:col>5</xdr:col>
      <xdr:colOff>441580</xdr:colOff>
      <xdr:row>21</xdr:row>
      <xdr:rowOff>71395</xdr:rowOff>
    </xdr:to>
    <xdr:sp macro="" textlink="">
      <xdr:nvSpPr>
        <xdr:cNvPr id="13" name="Rectangle: Rounded Corners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02966C-D832-4D25-9193-06558DEB7D9C}"/>
            </a:ext>
          </a:extLst>
        </xdr:cNvPr>
        <xdr:cNvSpPr/>
      </xdr:nvSpPr>
      <xdr:spPr>
        <a:xfrm>
          <a:off x="2553580" y="2911795"/>
          <a:ext cx="936000" cy="360000"/>
        </a:xfrm>
        <a:prstGeom prst="roundRect">
          <a:avLst/>
        </a:prstGeom>
        <a:noFill/>
        <a:ln w="28575">
          <a:solidFill>
            <a:srgbClr val="1F2C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100" b="1" u="sng">
              <a:ln>
                <a:noFill/>
              </a:ln>
              <a:solidFill>
                <a:srgbClr val="1F2C3F"/>
              </a:solidFill>
            </a:rPr>
            <a:t>Gantt </a:t>
          </a:r>
          <a:r>
            <a:rPr lang="en-US" sz="1100" b="1" u="sng">
              <a:ln>
                <a:noFill/>
              </a:ln>
              <a:solidFill>
                <a:srgbClr val="1F2C3F"/>
              </a:solidFill>
            </a:rPr>
            <a:t>chart</a:t>
          </a:r>
          <a:endParaRPr lang="sk-SK" sz="1100" b="1" u="sng">
            <a:ln>
              <a:noFill/>
            </a:ln>
            <a:solidFill>
              <a:srgbClr val="1F2C3F"/>
            </a:solidFill>
          </a:endParaRPr>
        </a:p>
      </xdr:txBody>
    </xdr:sp>
    <xdr:clientData/>
  </xdr:twoCellAnchor>
  <xdr:twoCellAnchor>
    <xdr:from>
      <xdr:col>4</xdr:col>
      <xdr:colOff>105655</xdr:colOff>
      <xdr:row>22</xdr:row>
      <xdr:rowOff>54295</xdr:rowOff>
    </xdr:from>
    <xdr:to>
      <xdr:col>5</xdr:col>
      <xdr:colOff>432055</xdr:colOff>
      <xdr:row>24</xdr:row>
      <xdr:rowOff>109495</xdr:rowOff>
    </xdr:to>
    <xdr:sp macro="" textlink="">
      <xdr:nvSpPr>
        <xdr:cNvPr id="16" name="Rectangle: Rounded Corners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7D71F94-7C5A-42A5-B857-D973DC0C9E7B}"/>
            </a:ext>
          </a:extLst>
        </xdr:cNvPr>
        <xdr:cNvSpPr/>
      </xdr:nvSpPr>
      <xdr:spPr>
        <a:xfrm>
          <a:off x="2544055" y="3407095"/>
          <a:ext cx="936000" cy="360000"/>
        </a:xfrm>
        <a:prstGeom prst="roundRect">
          <a:avLst/>
        </a:prstGeom>
        <a:noFill/>
        <a:ln w="28575">
          <a:solidFill>
            <a:srgbClr val="1F2C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sng">
              <a:ln>
                <a:noFill/>
              </a:ln>
              <a:solidFill>
                <a:srgbClr val="1F2C3F"/>
              </a:solidFill>
            </a:rPr>
            <a:t>P/L forecast</a:t>
          </a:r>
          <a:endParaRPr lang="sk-SK" sz="1100" b="1" u="sng">
            <a:ln>
              <a:noFill/>
            </a:ln>
            <a:solidFill>
              <a:srgbClr val="1F2C3F"/>
            </a:solidFill>
          </a:endParaRPr>
        </a:p>
      </xdr:txBody>
    </xdr:sp>
    <xdr:clientData/>
  </xdr:twoCellAnchor>
  <xdr:twoCellAnchor>
    <xdr:from>
      <xdr:col>2</xdr:col>
      <xdr:colOff>266700</xdr:colOff>
      <xdr:row>22</xdr:row>
      <xdr:rowOff>57150</xdr:rowOff>
    </xdr:from>
    <xdr:to>
      <xdr:col>3</xdr:col>
      <xdr:colOff>593100</xdr:colOff>
      <xdr:row>24</xdr:row>
      <xdr:rowOff>112350</xdr:rowOff>
    </xdr:to>
    <xdr:sp macro="" textlink="">
      <xdr:nvSpPr>
        <xdr:cNvPr id="17" name="Rectangle: Rounded Corners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3A5B5E-84FD-401A-866B-438251CD5860}"/>
            </a:ext>
          </a:extLst>
        </xdr:cNvPr>
        <xdr:cNvSpPr/>
      </xdr:nvSpPr>
      <xdr:spPr>
        <a:xfrm>
          <a:off x="1485900" y="3409950"/>
          <a:ext cx="936000" cy="360000"/>
        </a:xfrm>
        <a:prstGeom prst="roundRect">
          <a:avLst/>
        </a:prstGeom>
        <a:noFill/>
        <a:ln w="28575">
          <a:solidFill>
            <a:srgbClr val="1F2C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sng">
              <a:ln>
                <a:noFill/>
              </a:ln>
              <a:solidFill>
                <a:srgbClr val="1F2C3F"/>
              </a:solidFill>
            </a:rPr>
            <a:t>Risks</a:t>
          </a:r>
          <a:endParaRPr lang="sk-SK" sz="1100" b="1" u="sng">
            <a:ln>
              <a:noFill/>
            </a:ln>
            <a:solidFill>
              <a:srgbClr val="1F2C3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563880</xdr:colOff>
      <xdr:row>0</xdr:row>
      <xdr:rowOff>22860</xdr:rowOff>
    </xdr:from>
    <xdr:to>
      <xdr:col>10</xdr:col>
      <xdr:colOff>281940</xdr:colOff>
      <xdr:row>2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0D975E-77F8-4B20-9EB6-41FB1D8755F1}"/>
            </a:ext>
          </a:extLst>
        </xdr:cNvPr>
        <xdr:cNvSpPr txBox="1"/>
      </xdr:nvSpPr>
      <xdr:spPr>
        <a:xfrm>
          <a:off x="3055620" y="22860"/>
          <a:ext cx="3985260" cy="4191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Operation expenses</a:t>
          </a:r>
          <a:r>
            <a:rPr lang="en-US" sz="1100" b="1" baseline="0">
              <a:solidFill>
                <a:schemeClr val="bg1"/>
              </a:solidFill>
            </a:rPr>
            <a:t> calculation</a:t>
          </a:r>
          <a:endParaRPr lang="sk-SK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175260</xdr:colOff>
      <xdr:row>0</xdr:row>
      <xdr:rowOff>99060</xdr:rowOff>
    </xdr:from>
    <xdr:to>
      <xdr:col>1</xdr:col>
      <xdr:colOff>213660</xdr:colOff>
      <xdr:row>2</xdr:row>
      <xdr:rowOff>82260</xdr:rowOff>
    </xdr:to>
    <xdr:sp macro="" textlink="">
      <xdr:nvSpPr>
        <xdr:cNvPr id="6" name="Rectangle: Rounded Corners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9B6B6-7BBE-46B1-99D2-0CDC6E6C3E17}"/>
            </a:ext>
          </a:extLst>
        </xdr:cNvPr>
        <xdr:cNvSpPr/>
      </xdr:nvSpPr>
      <xdr:spPr>
        <a:xfrm>
          <a:off x="175260" y="99060"/>
          <a:ext cx="648000" cy="288000"/>
        </a:xfrm>
        <a:prstGeom prst="roundRect">
          <a:avLst/>
        </a:prstGeom>
        <a:solidFill>
          <a:srgbClr val="1F2C3F"/>
        </a:solidFill>
        <a:ln w="28575">
          <a:solidFill>
            <a:srgbClr val="1F2C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sng">
              <a:ln>
                <a:noFill/>
              </a:ln>
              <a:solidFill>
                <a:schemeClr val="bg1"/>
              </a:solidFill>
            </a:rPr>
            <a:t>Home</a:t>
          </a:r>
          <a:endParaRPr lang="sk-SK" sz="1100" b="1" u="sng">
            <a:ln>
              <a:noFill/>
            </a:ln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</xdr:colOff>
      <xdr:row>1</xdr:row>
      <xdr:rowOff>45720</xdr:rowOff>
    </xdr:from>
    <xdr:to>
      <xdr:col>27</xdr:col>
      <xdr:colOff>99060</xdr:colOff>
      <xdr:row>3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3B5637-03B8-4F19-A603-E48A7B14AC38}"/>
            </a:ext>
          </a:extLst>
        </xdr:cNvPr>
        <xdr:cNvSpPr txBox="1"/>
      </xdr:nvSpPr>
      <xdr:spPr>
        <a:xfrm>
          <a:off x="5151120" y="228600"/>
          <a:ext cx="3985260" cy="4191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Gantt</a:t>
          </a:r>
          <a:r>
            <a:rPr lang="en-US" sz="1100" b="1" baseline="0">
              <a:solidFill>
                <a:schemeClr val="bg1"/>
              </a:solidFill>
            </a:rPr>
            <a:t> </a:t>
          </a:r>
          <a:r>
            <a:rPr lang="sk-SK" sz="1100" b="1" baseline="0">
              <a:solidFill>
                <a:schemeClr val="bg1"/>
              </a:solidFill>
            </a:rPr>
            <a:t>Diagram</a:t>
          </a:r>
          <a:endParaRPr lang="sk-SK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213360</xdr:colOff>
      <xdr:row>0</xdr:row>
      <xdr:rowOff>106680</xdr:rowOff>
    </xdr:from>
    <xdr:to>
      <xdr:col>1</xdr:col>
      <xdr:colOff>251760</xdr:colOff>
      <xdr:row>2</xdr:row>
      <xdr:rowOff>28920</xdr:rowOff>
    </xdr:to>
    <xdr:sp macro="" textlink="">
      <xdr:nvSpPr>
        <xdr:cNvPr id="4" name="Rectangle: Rounded Corners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21B5C-707E-4EC1-A3D9-1F46DD71289C}"/>
            </a:ext>
          </a:extLst>
        </xdr:cNvPr>
        <xdr:cNvSpPr/>
      </xdr:nvSpPr>
      <xdr:spPr>
        <a:xfrm>
          <a:off x="213360" y="106680"/>
          <a:ext cx="648000" cy="288000"/>
        </a:xfrm>
        <a:prstGeom prst="roundRect">
          <a:avLst/>
        </a:prstGeom>
        <a:solidFill>
          <a:srgbClr val="1F2C3F"/>
        </a:solidFill>
        <a:ln w="28575">
          <a:solidFill>
            <a:srgbClr val="1F2C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sng">
              <a:ln>
                <a:noFill/>
              </a:ln>
              <a:solidFill>
                <a:schemeClr val="bg1"/>
              </a:solidFill>
            </a:rPr>
            <a:t>Home</a:t>
          </a:r>
          <a:endParaRPr lang="sk-SK" sz="1100" b="1" u="sng">
            <a:ln>
              <a:noFill/>
            </a:ln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0</xdr:row>
      <xdr:rowOff>68580</xdr:rowOff>
    </xdr:from>
    <xdr:to>
      <xdr:col>7</xdr:col>
      <xdr:colOff>929640</xdr:colOff>
      <xdr:row>3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D0C6D1-7123-405B-A65D-D4E361705834}"/>
            </a:ext>
          </a:extLst>
        </xdr:cNvPr>
        <xdr:cNvSpPr txBox="1"/>
      </xdr:nvSpPr>
      <xdr:spPr>
        <a:xfrm>
          <a:off x="4480560" y="68580"/>
          <a:ext cx="1874520" cy="4191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Risks</a:t>
          </a:r>
          <a:endParaRPr lang="sk-SK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228600</xdr:colOff>
      <xdr:row>0</xdr:row>
      <xdr:rowOff>76200</xdr:rowOff>
    </xdr:from>
    <xdr:to>
      <xdr:col>1</xdr:col>
      <xdr:colOff>267000</xdr:colOff>
      <xdr:row>2</xdr:row>
      <xdr:rowOff>59400</xdr:rowOff>
    </xdr:to>
    <xdr:sp macro="" textlink="">
      <xdr:nvSpPr>
        <xdr:cNvPr id="4" name="Rectangle: Rounded Corners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0A8EAB-DBF8-4402-BCB4-F967EBF01525}"/>
            </a:ext>
          </a:extLst>
        </xdr:cNvPr>
        <xdr:cNvSpPr/>
      </xdr:nvSpPr>
      <xdr:spPr>
        <a:xfrm>
          <a:off x="228600" y="76200"/>
          <a:ext cx="648000" cy="288000"/>
        </a:xfrm>
        <a:prstGeom prst="roundRect">
          <a:avLst/>
        </a:prstGeom>
        <a:solidFill>
          <a:srgbClr val="1F2C3F"/>
        </a:solidFill>
        <a:ln w="28575">
          <a:solidFill>
            <a:srgbClr val="1F2C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sng">
              <a:ln>
                <a:noFill/>
              </a:ln>
              <a:solidFill>
                <a:schemeClr val="bg1"/>
              </a:solidFill>
            </a:rPr>
            <a:t>Home</a:t>
          </a:r>
          <a:endParaRPr lang="sk-SK" sz="1100" b="1" u="sng">
            <a:ln>
              <a:noFill/>
            </a:ln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53340</xdr:rowOff>
    </xdr:from>
    <xdr:to>
      <xdr:col>10</xdr:col>
      <xdr:colOff>15240</xdr:colOff>
      <xdr:row>3</xdr:row>
      <xdr:rowOff>15240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BAFCB59E-878C-4180-92FC-57BC1B919283}"/>
            </a:ext>
          </a:extLst>
        </xdr:cNvPr>
        <xdr:cNvSpPr txBox="1"/>
      </xdr:nvSpPr>
      <xdr:spPr>
        <a:xfrm>
          <a:off x="2651760" y="53340"/>
          <a:ext cx="4511040" cy="4191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Income statement projection - Shortened version</a:t>
          </a:r>
          <a:endParaRPr lang="sk-SK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198120</xdr:colOff>
      <xdr:row>0</xdr:row>
      <xdr:rowOff>106680</xdr:rowOff>
    </xdr:from>
    <xdr:to>
      <xdr:col>1</xdr:col>
      <xdr:colOff>236520</xdr:colOff>
      <xdr:row>2</xdr:row>
      <xdr:rowOff>89880</xdr:rowOff>
    </xdr:to>
    <xdr:sp macro="" textlink="">
      <xdr:nvSpPr>
        <xdr:cNvPr id="4" name="Rectangle: Rounded Corners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B4BDB-7BC5-4F23-9C43-3D73009B265D}"/>
            </a:ext>
          </a:extLst>
        </xdr:cNvPr>
        <xdr:cNvSpPr/>
      </xdr:nvSpPr>
      <xdr:spPr>
        <a:xfrm>
          <a:off x="198120" y="106680"/>
          <a:ext cx="648000" cy="288000"/>
        </a:xfrm>
        <a:prstGeom prst="roundRect">
          <a:avLst/>
        </a:prstGeom>
        <a:solidFill>
          <a:srgbClr val="1F2C3F"/>
        </a:solidFill>
        <a:ln w="28575">
          <a:solidFill>
            <a:srgbClr val="1F2C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u="sng">
              <a:ln>
                <a:noFill/>
              </a:ln>
              <a:solidFill>
                <a:schemeClr val="bg1"/>
              </a:solidFill>
            </a:rPr>
            <a:t>Home</a:t>
          </a:r>
          <a:endParaRPr lang="sk-SK" sz="1100" b="1" u="sng">
            <a:ln>
              <a:noFill/>
            </a:ln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1338-ABAD-455B-AAD2-7A0836793FB8}">
  <dimension ref="A1:P37"/>
  <sheetViews>
    <sheetView showGridLines="0" tabSelected="1" zoomScale="80" zoomScaleNormal="80" workbookViewId="0">
      <selection activeCell="T16" sqref="T16"/>
    </sheetView>
  </sheetViews>
  <sheetFormatPr defaultRowHeight="12" x14ac:dyDescent="0.25"/>
  <cols>
    <col min="1" max="16384" width="8.88671875" style="79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42"/>
  <sheetViews>
    <sheetView showGridLines="0" topLeftCell="A19" workbookViewId="0">
      <selection activeCell="B43" sqref="B43"/>
    </sheetView>
  </sheetViews>
  <sheetFormatPr defaultRowHeight="12" x14ac:dyDescent="0.25"/>
  <cols>
    <col min="1" max="1" width="8.88671875" style="24"/>
    <col min="2" max="2" width="42.5546875" style="24" bestFit="1" customWidth="1"/>
    <col min="3" max="3" width="17.109375" style="24" bestFit="1" customWidth="1"/>
    <col min="4" max="4" width="9" style="24" bestFit="1" customWidth="1"/>
    <col min="5" max="7" width="10.33203125" style="24" bestFit="1" customWidth="1"/>
    <col min="8" max="16384" width="8.88671875" style="24"/>
  </cols>
  <sheetData>
    <row r="5" spans="2:7" ht="14.4" x14ac:dyDescent="0.3">
      <c r="B5" s="1" t="s">
        <v>78</v>
      </c>
    </row>
    <row r="6" spans="2:7" ht="14.4" thickBot="1" x14ac:dyDescent="0.35">
      <c r="B6" s="54" t="s">
        <v>79</v>
      </c>
      <c r="C6" s="54">
        <v>2020</v>
      </c>
      <c r="D6" s="54">
        <f>C6+1</f>
        <v>2021</v>
      </c>
      <c r="E6" s="54">
        <f t="shared" ref="E6:G6" si="0">D6+1</f>
        <v>2022</v>
      </c>
      <c r="F6" s="54">
        <f t="shared" si="0"/>
        <v>2023</v>
      </c>
      <c r="G6" s="54">
        <f t="shared" si="0"/>
        <v>2024</v>
      </c>
    </row>
    <row r="7" spans="2:7" x14ac:dyDescent="0.25">
      <c r="B7" s="45" t="s">
        <v>80</v>
      </c>
      <c r="C7" s="55">
        <v>565488</v>
      </c>
      <c r="D7" s="46">
        <v>961329.6</v>
      </c>
      <c r="E7" s="46">
        <v>1357171.2</v>
      </c>
      <c r="F7" s="46">
        <v>1696464</v>
      </c>
      <c r="G7" s="47">
        <v>2035756.7999999998</v>
      </c>
    </row>
    <row r="8" spans="2:7" x14ac:dyDescent="0.25">
      <c r="B8" s="48" t="s">
        <v>81</v>
      </c>
      <c r="C8" s="56">
        <v>41126.400000000001</v>
      </c>
      <c r="D8" s="49">
        <v>71971.199999999997</v>
      </c>
      <c r="E8" s="49">
        <v>102816</v>
      </c>
      <c r="F8" s="49">
        <v>154224</v>
      </c>
      <c r="G8" s="50">
        <v>205632</v>
      </c>
    </row>
    <row r="9" spans="2:7" x14ac:dyDescent="0.25">
      <c r="B9" s="48" t="s">
        <v>82</v>
      </c>
      <c r="C9" s="56">
        <v>34272</v>
      </c>
      <c r="D9" s="49">
        <v>51408</v>
      </c>
      <c r="E9" s="49">
        <v>68544</v>
      </c>
      <c r="F9" s="49">
        <v>102816</v>
      </c>
      <c r="G9" s="50">
        <v>137088</v>
      </c>
    </row>
    <row r="10" spans="2:7" x14ac:dyDescent="0.25">
      <c r="B10" s="48" t="s">
        <v>83</v>
      </c>
      <c r="C10" s="56">
        <v>226195.19999999998</v>
      </c>
      <c r="D10" s="49">
        <v>452390.39999999997</v>
      </c>
      <c r="E10" s="49">
        <v>678585.6</v>
      </c>
      <c r="F10" s="49">
        <v>1017878.3999999999</v>
      </c>
      <c r="G10" s="50">
        <v>1583366.4</v>
      </c>
    </row>
    <row r="11" spans="2:7" ht="12.6" thickBot="1" x14ac:dyDescent="0.3">
      <c r="B11" s="51" t="s">
        <v>84</v>
      </c>
      <c r="C11" s="57">
        <v>57120</v>
      </c>
      <c r="D11" s="52">
        <v>85680</v>
      </c>
      <c r="E11" s="52">
        <v>114240</v>
      </c>
      <c r="F11" s="52">
        <v>142800</v>
      </c>
      <c r="G11" s="53">
        <v>171360</v>
      </c>
    </row>
    <row r="12" spans="2:7" ht="12.6" thickBot="1" x14ac:dyDescent="0.3">
      <c r="B12" s="58"/>
      <c r="C12" s="76"/>
      <c r="D12" s="76"/>
      <c r="E12" s="76"/>
      <c r="F12" s="76"/>
      <c r="G12" s="77"/>
    </row>
    <row r="13" spans="2:7" ht="12.6" thickBot="1" x14ac:dyDescent="0.3">
      <c r="B13" s="62" t="s">
        <v>85</v>
      </c>
      <c r="C13" s="59">
        <f>SUM(C7:C11)</f>
        <v>924201.6</v>
      </c>
      <c r="D13" s="59">
        <f>SUM(D7:D11)</f>
        <v>1622779.1999999997</v>
      </c>
      <c r="E13" s="59">
        <f>SUM(E7:E11)</f>
        <v>2321356.7999999998</v>
      </c>
      <c r="F13" s="59">
        <f t="shared" ref="F13:G13" si="1">SUM(F7:F11)</f>
        <v>3114182.4</v>
      </c>
      <c r="G13" s="78">
        <f t="shared" si="1"/>
        <v>4133203.1999999997</v>
      </c>
    </row>
    <row r="14" spans="2:7" ht="12.6" thickBot="1" x14ac:dyDescent="0.3">
      <c r="B14" s="80" t="s">
        <v>86</v>
      </c>
      <c r="C14" s="81">
        <f>C13</f>
        <v>924201.6</v>
      </c>
      <c r="D14" s="59">
        <f>C14+D13</f>
        <v>2546980.7999999998</v>
      </c>
      <c r="E14" s="59">
        <f t="shared" ref="E14:G14" si="2">D14+E13</f>
        <v>4868337.5999999996</v>
      </c>
      <c r="F14" s="59">
        <f t="shared" si="2"/>
        <v>7982520</v>
      </c>
      <c r="G14" s="78">
        <f t="shared" si="2"/>
        <v>12115723.199999999</v>
      </c>
    </row>
    <row r="18" spans="2:7" ht="14.4" x14ac:dyDescent="0.3">
      <c r="B18" s="1" t="s">
        <v>87</v>
      </c>
    </row>
    <row r="19" spans="2:7" ht="14.4" thickBot="1" x14ac:dyDescent="0.35">
      <c r="B19" s="54" t="s">
        <v>88</v>
      </c>
      <c r="C19" s="63">
        <v>2020</v>
      </c>
      <c r="D19" s="63">
        <f>C19+1</f>
        <v>2021</v>
      </c>
      <c r="E19" s="63">
        <f t="shared" ref="E19:G19" si="3">D19+1</f>
        <v>2022</v>
      </c>
      <c r="F19" s="63">
        <f t="shared" si="3"/>
        <v>2023</v>
      </c>
      <c r="G19" s="63">
        <f t="shared" si="3"/>
        <v>2024</v>
      </c>
    </row>
    <row r="20" spans="2:7" ht="12.6" thickBot="1" x14ac:dyDescent="0.3">
      <c r="B20" s="60" t="s">
        <v>89</v>
      </c>
      <c r="C20" s="64">
        <f>SUM(C21:C26)</f>
        <v>271915</v>
      </c>
      <c r="D20" s="64">
        <f t="shared" ref="D20:G20" si="4">SUM(D21:D26)</f>
        <v>313892.25</v>
      </c>
      <c r="E20" s="64">
        <f t="shared" si="4"/>
        <v>313072.63750000001</v>
      </c>
      <c r="F20" s="64">
        <f t="shared" si="4"/>
        <v>345614.00562499999</v>
      </c>
      <c r="G20" s="65">
        <f t="shared" si="4"/>
        <v>344874.30534374999</v>
      </c>
    </row>
    <row r="21" spans="2:7" x14ac:dyDescent="0.25">
      <c r="B21" s="45" t="s">
        <v>90</v>
      </c>
      <c r="C21" s="66">
        <v>38080</v>
      </c>
      <c r="D21" s="66">
        <v>57120</v>
      </c>
      <c r="E21" s="66">
        <v>57120</v>
      </c>
      <c r="F21" s="66">
        <v>76160</v>
      </c>
      <c r="G21" s="67">
        <v>76160</v>
      </c>
    </row>
    <row r="22" spans="2:7" x14ac:dyDescent="0.25">
      <c r="B22" s="48" t="s">
        <v>91</v>
      </c>
      <c r="C22" s="68">
        <v>28560</v>
      </c>
      <c r="D22" s="68">
        <v>57120</v>
      </c>
      <c r="E22" s="68">
        <v>57120</v>
      </c>
      <c r="F22" s="68">
        <v>76160</v>
      </c>
      <c r="G22" s="69">
        <v>76160</v>
      </c>
    </row>
    <row r="23" spans="2:7" x14ac:dyDescent="0.25">
      <c r="B23" s="48" t="s">
        <v>92</v>
      </c>
      <c r="C23" s="68">
        <v>9520</v>
      </c>
      <c r="D23" s="68">
        <v>9520</v>
      </c>
      <c r="E23" s="68">
        <v>9520</v>
      </c>
      <c r="F23" s="68">
        <v>4760</v>
      </c>
      <c r="G23" s="69">
        <v>4760</v>
      </c>
    </row>
    <row r="24" spans="2:7" x14ac:dyDescent="0.25">
      <c r="B24" s="48" t="s">
        <v>93</v>
      </c>
      <c r="C24" s="68">
        <v>168980</v>
      </c>
      <c r="D24" s="68">
        <v>168980</v>
      </c>
      <c r="E24" s="68">
        <v>168980</v>
      </c>
      <c r="F24" s="68">
        <v>168980</v>
      </c>
      <c r="G24" s="69">
        <v>168980</v>
      </c>
    </row>
    <row r="25" spans="2:7" x14ac:dyDescent="0.25">
      <c r="B25" s="48" t="s">
        <v>63</v>
      </c>
      <c r="C25" s="68">
        <v>9520</v>
      </c>
      <c r="D25" s="68">
        <v>4760</v>
      </c>
      <c r="E25" s="68">
        <v>4760</v>
      </c>
      <c r="F25" s="68">
        <v>4760</v>
      </c>
      <c r="G25" s="69">
        <v>4760</v>
      </c>
    </row>
    <row r="26" spans="2:7" ht="12.6" thickBot="1" x14ac:dyDescent="0.3">
      <c r="B26" s="51" t="s">
        <v>94</v>
      </c>
      <c r="C26" s="70">
        <v>17255</v>
      </c>
      <c r="D26" s="70">
        <v>16392.25</v>
      </c>
      <c r="E26" s="70">
        <v>15572.637499999999</v>
      </c>
      <c r="F26" s="70">
        <v>14794.005624999998</v>
      </c>
      <c r="G26" s="71">
        <v>14054.305343749997</v>
      </c>
    </row>
    <row r="27" spans="2:7" ht="12.6" thickBot="1" x14ac:dyDescent="0.3">
      <c r="B27" s="61" t="s">
        <v>95</v>
      </c>
      <c r="C27" s="72">
        <f>SUM(C28:C29)</f>
        <v>121817.92</v>
      </c>
      <c r="D27" s="72">
        <f t="shared" ref="D27:G27" si="5">SUM(D28:D29)</f>
        <v>140623.728</v>
      </c>
      <c r="E27" s="72">
        <f t="shared" si="5"/>
        <v>140256.5416</v>
      </c>
      <c r="F27" s="72">
        <f t="shared" si="5"/>
        <v>154835.07451999997</v>
      </c>
      <c r="G27" s="73">
        <f t="shared" si="5"/>
        <v>154503.68879399999</v>
      </c>
    </row>
    <row r="28" spans="2:7" x14ac:dyDescent="0.25">
      <c r="B28" s="45" t="s">
        <v>96</v>
      </c>
      <c r="C28" s="66">
        <v>95170.25</v>
      </c>
      <c r="D28" s="66">
        <v>109862.28749999999</v>
      </c>
      <c r="E28" s="66">
        <v>109575.423125</v>
      </c>
      <c r="F28" s="66">
        <v>120964.90196874998</v>
      </c>
      <c r="G28" s="67">
        <v>120706.00687031249</v>
      </c>
    </row>
    <row r="29" spans="2:7" ht="12.6" thickBot="1" x14ac:dyDescent="0.3">
      <c r="B29" s="51" t="s">
        <v>97</v>
      </c>
      <c r="C29" s="70">
        <v>26647.670000000002</v>
      </c>
      <c r="D29" s="70">
        <v>30761.440500000001</v>
      </c>
      <c r="E29" s="70">
        <v>30681.118475000003</v>
      </c>
      <c r="F29" s="70">
        <v>33870.172551249998</v>
      </c>
      <c r="G29" s="71">
        <v>33797.681923687502</v>
      </c>
    </row>
    <row r="30" spans="2:7" ht="12.6" thickBot="1" x14ac:dyDescent="0.3">
      <c r="B30" s="61" t="s">
        <v>98</v>
      </c>
      <c r="C30" s="72">
        <f>SUM(C31:C36)</f>
        <v>487900</v>
      </c>
      <c r="D30" s="72">
        <f t="shared" ref="D30:G30" si="6">SUM(D31:D36)</f>
        <v>537404</v>
      </c>
      <c r="E30" s="72">
        <f t="shared" si="6"/>
        <v>613564</v>
      </c>
      <c r="F30" s="72">
        <f t="shared" si="6"/>
        <v>727804</v>
      </c>
      <c r="G30" s="73">
        <f t="shared" si="6"/>
        <v>727804</v>
      </c>
    </row>
    <row r="31" spans="2:7" x14ac:dyDescent="0.25">
      <c r="B31" s="45" t="s">
        <v>66</v>
      </c>
      <c r="C31" s="66">
        <v>171360</v>
      </c>
      <c r="D31" s="66">
        <v>171360</v>
      </c>
      <c r="E31" s="66">
        <v>171360</v>
      </c>
      <c r="F31" s="66">
        <v>171360</v>
      </c>
      <c r="G31" s="67">
        <v>171360</v>
      </c>
    </row>
    <row r="32" spans="2:7" x14ac:dyDescent="0.25">
      <c r="B32" s="48" t="s">
        <v>67</v>
      </c>
      <c r="C32" s="68">
        <v>114240</v>
      </c>
      <c r="D32" s="68">
        <v>152320</v>
      </c>
      <c r="E32" s="68">
        <v>228480</v>
      </c>
      <c r="F32" s="68">
        <v>342720</v>
      </c>
      <c r="G32" s="69">
        <v>342720</v>
      </c>
    </row>
    <row r="33" spans="2:7" x14ac:dyDescent="0.25">
      <c r="B33" s="48" t="s">
        <v>99</v>
      </c>
      <c r="C33" s="68">
        <v>35700</v>
      </c>
      <c r="D33" s="68">
        <v>35700</v>
      </c>
      <c r="E33" s="68">
        <v>35700</v>
      </c>
      <c r="F33" s="68">
        <v>35700</v>
      </c>
      <c r="G33" s="69">
        <v>35700</v>
      </c>
    </row>
    <row r="34" spans="2:7" x14ac:dyDescent="0.25">
      <c r="B34" s="48" t="s">
        <v>100</v>
      </c>
      <c r="C34" s="68">
        <v>23800</v>
      </c>
      <c r="D34" s="68">
        <v>23800</v>
      </c>
      <c r="E34" s="68">
        <v>23800</v>
      </c>
      <c r="F34" s="68">
        <v>23800</v>
      </c>
      <c r="G34" s="69">
        <v>23800</v>
      </c>
    </row>
    <row r="35" spans="2:7" x14ac:dyDescent="0.25">
      <c r="B35" s="48" t="s">
        <v>101</v>
      </c>
      <c r="C35" s="68">
        <v>114240</v>
      </c>
      <c r="D35" s="68">
        <v>114240</v>
      </c>
      <c r="E35" s="68">
        <v>114240</v>
      </c>
      <c r="F35" s="68">
        <v>114240</v>
      </c>
      <c r="G35" s="69">
        <v>114240</v>
      </c>
    </row>
    <row r="36" spans="2:7" ht="12.6" thickBot="1" x14ac:dyDescent="0.3">
      <c r="B36" s="51" t="s">
        <v>102</v>
      </c>
      <c r="C36" s="70">
        <v>28560</v>
      </c>
      <c r="D36" s="70">
        <v>39984</v>
      </c>
      <c r="E36" s="70">
        <v>39984</v>
      </c>
      <c r="F36" s="70">
        <v>39984</v>
      </c>
      <c r="G36" s="71">
        <v>39984</v>
      </c>
    </row>
    <row r="37" spans="2:7" ht="12.6" thickBot="1" x14ac:dyDescent="0.3">
      <c r="B37" s="62" t="s">
        <v>103</v>
      </c>
      <c r="C37" s="74">
        <f>C20+C27+C30</f>
        <v>881632.91999999993</v>
      </c>
      <c r="D37" s="74">
        <f t="shared" ref="D37:G37" si="7">D20+D27+D30</f>
        <v>991919.978</v>
      </c>
      <c r="E37" s="74">
        <f t="shared" si="7"/>
        <v>1066893.1791000001</v>
      </c>
      <c r="F37" s="74">
        <f t="shared" si="7"/>
        <v>1228253.080145</v>
      </c>
      <c r="G37" s="75">
        <f t="shared" si="7"/>
        <v>1227181.99413775</v>
      </c>
    </row>
    <row r="39" spans="2:7" ht="14.4" thickBot="1" x14ac:dyDescent="0.35">
      <c r="B39" s="54" t="s">
        <v>104</v>
      </c>
      <c r="C39" s="63">
        <v>2020</v>
      </c>
      <c r="D39" s="63">
        <f>D19</f>
        <v>2021</v>
      </c>
      <c r="E39" s="63">
        <f t="shared" ref="E39:G39" si="8">E19</f>
        <v>2022</v>
      </c>
      <c r="F39" s="63">
        <f t="shared" si="8"/>
        <v>2023</v>
      </c>
      <c r="G39" s="63">
        <f t="shared" si="8"/>
        <v>2024</v>
      </c>
    </row>
    <row r="40" spans="2:7" x14ac:dyDescent="0.25">
      <c r="B40" s="45" t="s">
        <v>105</v>
      </c>
      <c r="C40" s="55">
        <f>C13</f>
        <v>924201.6</v>
      </c>
      <c r="D40" s="46">
        <f>D13</f>
        <v>1622779.1999999997</v>
      </c>
      <c r="E40" s="46">
        <f t="shared" ref="E40:G40" si="9">E13</f>
        <v>2321356.7999999998</v>
      </c>
      <c r="F40" s="46">
        <f t="shared" si="9"/>
        <v>3114182.4</v>
      </c>
      <c r="G40" s="47">
        <f t="shared" si="9"/>
        <v>4133203.1999999997</v>
      </c>
    </row>
    <row r="41" spans="2:7" ht="12.6" thickBot="1" x14ac:dyDescent="0.3">
      <c r="B41" s="51" t="s">
        <v>106</v>
      </c>
      <c r="C41" s="57">
        <f>C37</f>
        <v>881632.91999999993</v>
      </c>
      <c r="D41" s="52">
        <f>D37</f>
        <v>991919.978</v>
      </c>
      <c r="E41" s="52">
        <f t="shared" ref="E41:G41" si="10">E37</f>
        <v>1066893.1791000001</v>
      </c>
      <c r="F41" s="52">
        <f t="shared" si="10"/>
        <v>1228253.080145</v>
      </c>
      <c r="G41" s="53">
        <f t="shared" si="10"/>
        <v>1227181.99413775</v>
      </c>
    </row>
    <row r="42" spans="2:7" ht="12.6" thickBot="1" x14ac:dyDescent="0.3">
      <c r="B42" s="88" t="s">
        <v>107</v>
      </c>
      <c r="C42" s="89">
        <f>C40-C41</f>
        <v>42568.680000000051</v>
      </c>
      <c r="D42" s="90">
        <f t="shared" ref="D42:G42" si="11">D40-D41</f>
        <v>630859.22199999972</v>
      </c>
      <c r="E42" s="90">
        <f t="shared" si="11"/>
        <v>1254463.6208999997</v>
      </c>
      <c r="F42" s="90">
        <f t="shared" si="11"/>
        <v>1885929.3198549999</v>
      </c>
      <c r="G42" s="91">
        <f t="shared" si="11"/>
        <v>2906021.2058622497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10D3-B12D-45C5-A540-5D3DB76A79CF}">
  <dimension ref="B6:AO87"/>
  <sheetViews>
    <sheetView showGridLines="0" workbookViewId="0">
      <selection activeCell="D30" sqref="D30"/>
    </sheetView>
  </sheetViews>
  <sheetFormatPr defaultRowHeight="14.4" x14ac:dyDescent="0.3"/>
  <cols>
    <col min="4" max="4" width="12" customWidth="1"/>
    <col min="5" max="5" width="18" customWidth="1"/>
    <col min="6" max="41" width="3.5546875" customWidth="1"/>
  </cols>
  <sheetData>
    <row r="6" spans="3:41" x14ac:dyDescent="0.3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3:41" x14ac:dyDescent="0.3">
      <c r="C7" s="3"/>
      <c r="D7" s="4" t="s">
        <v>52</v>
      </c>
      <c r="E7" s="4"/>
      <c r="F7" s="4"/>
      <c r="G7" s="5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5" t="s">
        <v>14</v>
      </c>
    </row>
    <row r="8" spans="3:41" x14ac:dyDescent="0.3"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3:41" ht="15" thickBot="1" x14ac:dyDescent="0.3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3:41" ht="15" thickTop="1" x14ac:dyDescent="0.3">
      <c r="C10" s="2"/>
      <c r="D10" s="192" t="s">
        <v>53</v>
      </c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3:41" x14ac:dyDescent="0.3">
      <c r="C11" s="2"/>
      <c r="D11" s="8"/>
      <c r="E11" s="194" t="s">
        <v>56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3:41" ht="34.200000000000003" x14ac:dyDescent="0.3">
      <c r="C12" s="2"/>
      <c r="D12" s="10"/>
      <c r="E12" s="195"/>
      <c r="F12" s="11">
        <v>43496</v>
      </c>
      <c r="G12" s="11">
        <f t="shared" ref="G12:AO12" si="0">EOMONTH(F12,1)</f>
        <v>43524</v>
      </c>
      <c r="H12" s="11">
        <f t="shared" si="0"/>
        <v>43555</v>
      </c>
      <c r="I12" s="11">
        <f t="shared" si="0"/>
        <v>43585</v>
      </c>
      <c r="J12" s="11">
        <f t="shared" si="0"/>
        <v>43616</v>
      </c>
      <c r="K12" s="11">
        <f t="shared" si="0"/>
        <v>43646</v>
      </c>
      <c r="L12" s="11">
        <f t="shared" si="0"/>
        <v>43677</v>
      </c>
      <c r="M12" s="11">
        <f t="shared" si="0"/>
        <v>43708</v>
      </c>
      <c r="N12" s="11">
        <f t="shared" si="0"/>
        <v>43738</v>
      </c>
      <c r="O12" s="11">
        <f t="shared" si="0"/>
        <v>43769</v>
      </c>
      <c r="P12" s="11">
        <f t="shared" si="0"/>
        <v>43799</v>
      </c>
      <c r="Q12" s="11">
        <f t="shared" si="0"/>
        <v>43830</v>
      </c>
      <c r="R12" s="11">
        <f t="shared" si="0"/>
        <v>43861</v>
      </c>
      <c r="S12" s="11">
        <f t="shared" si="0"/>
        <v>43890</v>
      </c>
      <c r="T12" s="11">
        <f t="shared" si="0"/>
        <v>43921</v>
      </c>
      <c r="U12" s="11">
        <f t="shared" si="0"/>
        <v>43951</v>
      </c>
      <c r="V12" s="11">
        <f t="shared" si="0"/>
        <v>43982</v>
      </c>
      <c r="W12" s="11">
        <f t="shared" si="0"/>
        <v>44012</v>
      </c>
      <c r="X12" s="11">
        <f t="shared" si="0"/>
        <v>44043</v>
      </c>
      <c r="Y12" s="11">
        <f t="shared" si="0"/>
        <v>44074</v>
      </c>
      <c r="Z12" s="11">
        <f t="shared" si="0"/>
        <v>44104</v>
      </c>
      <c r="AA12" s="11">
        <f t="shared" si="0"/>
        <v>44135</v>
      </c>
      <c r="AB12" s="11">
        <f t="shared" si="0"/>
        <v>44165</v>
      </c>
      <c r="AC12" s="11">
        <f t="shared" si="0"/>
        <v>44196</v>
      </c>
      <c r="AD12" s="11">
        <f t="shared" si="0"/>
        <v>44227</v>
      </c>
      <c r="AE12" s="11">
        <f t="shared" si="0"/>
        <v>44255</v>
      </c>
      <c r="AF12" s="11">
        <f t="shared" si="0"/>
        <v>44286</v>
      </c>
      <c r="AG12" s="11">
        <f t="shared" si="0"/>
        <v>44316</v>
      </c>
      <c r="AH12" s="11">
        <f t="shared" si="0"/>
        <v>44347</v>
      </c>
      <c r="AI12" s="11">
        <f t="shared" si="0"/>
        <v>44377</v>
      </c>
      <c r="AJ12" s="11">
        <f t="shared" si="0"/>
        <v>44408</v>
      </c>
      <c r="AK12" s="11">
        <f t="shared" si="0"/>
        <v>44439</v>
      </c>
      <c r="AL12" s="11">
        <f t="shared" si="0"/>
        <v>44469</v>
      </c>
      <c r="AM12" s="11">
        <f t="shared" si="0"/>
        <v>44500</v>
      </c>
      <c r="AN12" s="11">
        <f t="shared" si="0"/>
        <v>44530</v>
      </c>
      <c r="AO12" s="11">
        <f t="shared" si="0"/>
        <v>44561</v>
      </c>
    </row>
    <row r="13" spans="3:41" x14ac:dyDescent="0.3">
      <c r="C13" s="2"/>
      <c r="D13" s="12" t="s">
        <v>54</v>
      </c>
      <c r="E13" s="13" t="s">
        <v>55</v>
      </c>
      <c r="F13" s="14">
        <v>1</v>
      </c>
      <c r="G13" s="14">
        <f t="shared" ref="G13:AO13" si="1">F13+1</f>
        <v>2</v>
      </c>
      <c r="H13" s="14">
        <f t="shared" si="1"/>
        <v>3</v>
      </c>
      <c r="I13" s="14">
        <f t="shared" si="1"/>
        <v>4</v>
      </c>
      <c r="J13" s="14">
        <f t="shared" si="1"/>
        <v>5</v>
      </c>
      <c r="K13" s="14">
        <f t="shared" si="1"/>
        <v>6</v>
      </c>
      <c r="L13" s="14">
        <f t="shared" si="1"/>
        <v>7</v>
      </c>
      <c r="M13" s="14">
        <f t="shared" si="1"/>
        <v>8</v>
      </c>
      <c r="N13" s="14">
        <f t="shared" si="1"/>
        <v>9</v>
      </c>
      <c r="O13" s="14">
        <f t="shared" si="1"/>
        <v>10</v>
      </c>
      <c r="P13" s="14">
        <f t="shared" si="1"/>
        <v>11</v>
      </c>
      <c r="Q13" s="14">
        <f t="shared" si="1"/>
        <v>12</v>
      </c>
      <c r="R13" s="14">
        <f t="shared" si="1"/>
        <v>13</v>
      </c>
      <c r="S13" s="14">
        <f t="shared" si="1"/>
        <v>14</v>
      </c>
      <c r="T13" s="14">
        <f t="shared" si="1"/>
        <v>15</v>
      </c>
      <c r="U13" s="14">
        <f t="shared" si="1"/>
        <v>16</v>
      </c>
      <c r="V13" s="14">
        <f t="shared" si="1"/>
        <v>17</v>
      </c>
      <c r="W13" s="14">
        <f t="shared" si="1"/>
        <v>18</v>
      </c>
      <c r="X13" s="14">
        <f t="shared" si="1"/>
        <v>19</v>
      </c>
      <c r="Y13" s="14">
        <f t="shared" si="1"/>
        <v>20</v>
      </c>
      <c r="Z13" s="14">
        <f t="shared" si="1"/>
        <v>21</v>
      </c>
      <c r="AA13" s="14">
        <f t="shared" si="1"/>
        <v>22</v>
      </c>
      <c r="AB13" s="14">
        <f t="shared" si="1"/>
        <v>23</v>
      </c>
      <c r="AC13" s="14">
        <f t="shared" si="1"/>
        <v>24</v>
      </c>
      <c r="AD13" s="14">
        <f t="shared" si="1"/>
        <v>25</v>
      </c>
      <c r="AE13" s="14">
        <f t="shared" si="1"/>
        <v>26</v>
      </c>
      <c r="AF13" s="14">
        <f t="shared" si="1"/>
        <v>27</v>
      </c>
      <c r="AG13" s="14">
        <f t="shared" si="1"/>
        <v>28</v>
      </c>
      <c r="AH13" s="14">
        <f t="shared" si="1"/>
        <v>29</v>
      </c>
      <c r="AI13" s="14">
        <f t="shared" si="1"/>
        <v>30</v>
      </c>
      <c r="AJ13" s="14">
        <f t="shared" si="1"/>
        <v>31</v>
      </c>
      <c r="AK13" s="14">
        <f t="shared" si="1"/>
        <v>32</v>
      </c>
      <c r="AL13" s="14">
        <f t="shared" si="1"/>
        <v>33</v>
      </c>
      <c r="AM13" s="14">
        <f t="shared" si="1"/>
        <v>34</v>
      </c>
      <c r="AN13" s="14">
        <f t="shared" si="1"/>
        <v>35</v>
      </c>
      <c r="AO13" s="14">
        <f t="shared" si="1"/>
        <v>36</v>
      </c>
    </row>
    <row r="14" spans="3:41" x14ac:dyDescent="0.3">
      <c r="C14" s="2"/>
      <c r="D14" s="8" t="s">
        <v>57</v>
      </c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3:41" x14ac:dyDescent="0.3">
      <c r="C15" s="2"/>
      <c r="D15" s="17" t="s">
        <v>58</v>
      </c>
      <c r="E15" s="8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3" t="s">
        <v>0</v>
      </c>
      <c r="AF15" s="18" t="b">
        <v>0</v>
      </c>
      <c r="AG15" s="18" t="b">
        <v>0</v>
      </c>
      <c r="AH15" s="18" t="b">
        <v>0</v>
      </c>
      <c r="AI15" s="18" t="b">
        <v>0</v>
      </c>
      <c r="AJ15" s="18" t="b">
        <v>0</v>
      </c>
      <c r="AK15" s="18" t="b">
        <v>0</v>
      </c>
      <c r="AL15" s="18" t="b">
        <v>0</v>
      </c>
      <c r="AM15" s="18" t="b">
        <v>0</v>
      </c>
      <c r="AN15" s="18" t="b">
        <v>0</v>
      </c>
      <c r="AO15" s="18" t="b">
        <v>0</v>
      </c>
    </row>
    <row r="16" spans="3:41" x14ac:dyDescent="0.3">
      <c r="C16" s="2"/>
      <c r="D16" s="17" t="s">
        <v>59</v>
      </c>
      <c r="E16" s="19"/>
      <c r="F16" s="18" t="b">
        <v>0</v>
      </c>
      <c r="G16" s="18" t="b">
        <v>0</v>
      </c>
      <c r="H16" s="18" t="b">
        <v>0</v>
      </c>
      <c r="I16" s="18" t="b">
        <v>0</v>
      </c>
      <c r="J16" s="18" t="b">
        <v>0</v>
      </c>
      <c r="K16" s="18" t="b">
        <v>0</v>
      </c>
      <c r="L16" s="18" t="b">
        <v>0</v>
      </c>
      <c r="M16" s="18" t="b">
        <v>0</v>
      </c>
      <c r="N16" s="18" t="b">
        <v>0</v>
      </c>
      <c r="O16" s="18" t="b">
        <v>0</v>
      </c>
      <c r="P16" s="18" t="b">
        <v>0</v>
      </c>
      <c r="Q16" s="18" t="b">
        <v>0</v>
      </c>
      <c r="R16" s="18" t="b">
        <v>0</v>
      </c>
      <c r="S16" s="18" t="b">
        <v>0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3" t="s">
        <v>0</v>
      </c>
      <c r="AM16" s="18" t="b">
        <v>0</v>
      </c>
      <c r="AN16" s="18" t="b">
        <v>0</v>
      </c>
      <c r="AO16" s="18" t="b">
        <v>0</v>
      </c>
    </row>
    <row r="17" spans="2:41" x14ac:dyDescent="0.3">
      <c r="B17" s="2"/>
      <c r="C17" s="2"/>
      <c r="D17" s="17" t="s">
        <v>60</v>
      </c>
      <c r="E17" s="19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3" t="s"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18" t="b">
        <v>0</v>
      </c>
      <c r="AI17" s="18" t="b">
        <v>0</v>
      </c>
      <c r="AJ17" s="18" t="b">
        <v>0</v>
      </c>
      <c r="AK17" s="18" t="b">
        <v>0</v>
      </c>
      <c r="AL17" s="18" t="b">
        <v>0</v>
      </c>
      <c r="AM17" s="18" t="b">
        <v>0</v>
      </c>
      <c r="AN17" s="18" t="b">
        <v>0</v>
      </c>
      <c r="AO17" s="18" t="b">
        <v>0</v>
      </c>
    </row>
    <row r="18" spans="2:41" x14ac:dyDescent="0.3">
      <c r="B18" s="2"/>
      <c r="C18" s="2"/>
      <c r="D18" s="17" t="s">
        <v>61</v>
      </c>
      <c r="E18" s="19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</row>
    <row r="19" spans="2:41" x14ac:dyDescent="0.3">
      <c r="B19" s="2"/>
      <c r="C19" s="2"/>
      <c r="D19" s="17" t="s">
        <v>62</v>
      </c>
      <c r="E19" s="19"/>
      <c r="F19" s="18" t="b">
        <v>0</v>
      </c>
      <c r="G19" s="18" t="b">
        <v>0</v>
      </c>
      <c r="H19" s="18" t="b">
        <v>0</v>
      </c>
      <c r="I19" s="18" t="b">
        <v>0</v>
      </c>
      <c r="J19" s="18" t="b">
        <v>0</v>
      </c>
      <c r="K19" s="18" t="b">
        <v>0</v>
      </c>
      <c r="L19" s="18" t="b">
        <v>0</v>
      </c>
      <c r="M19" s="18" t="b">
        <v>0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3" t="s">
        <v>0</v>
      </c>
      <c r="AK19" s="18" t="b">
        <v>0</v>
      </c>
      <c r="AL19" s="18" t="b">
        <v>0</v>
      </c>
      <c r="AM19" s="18" t="b">
        <v>0</v>
      </c>
      <c r="AN19" s="18" t="b">
        <v>0</v>
      </c>
      <c r="AO19" s="18" t="b">
        <v>0</v>
      </c>
    </row>
    <row r="20" spans="2:41" x14ac:dyDescent="0.3">
      <c r="B20" s="2"/>
      <c r="C20" s="2"/>
      <c r="D20" s="17" t="s">
        <v>63</v>
      </c>
      <c r="E20" s="19"/>
      <c r="F20" s="18" t="b">
        <v>0</v>
      </c>
      <c r="G20" s="18" t="b">
        <v>0</v>
      </c>
      <c r="H20" s="18" t="b">
        <v>0</v>
      </c>
      <c r="I20" s="18" t="b">
        <v>0</v>
      </c>
      <c r="J20" s="18" t="b">
        <v>0</v>
      </c>
      <c r="K20" s="82"/>
      <c r="L20" s="82"/>
      <c r="M20" s="82"/>
      <c r="N20" s="82"/>
      <c r="O20" s="82"/>
      <c r="P20" s="82"/>
      <c r="Q20" s="82"/>
      <c r="R20" s="83" t="s">
        <v>0</v>
      </c>
      <c r="S20" s="18" t="b">
        <v>0</v>
      </c>
      <c r="T20" s="18" t="b">
        <v>0</v>
      </c>
      <c r="U20" s="18" t="b">
        <v>0</v>
      </c>
      <c r="V20" s="18" t="b">
        <v>0</v>
      </c>
      <c r="W20" s="18" t="b">
        <v>0</v>
      </c>
      <c r="X20" s="18" t="b">
        <v>0</v>
      </c>
      <c r="Y20" s="18" t="b">
        <v>0</v>
      </c>
      <c r="Z20" s="18" t="b">
        <v>0</v>
      </c>
      <c r="AA20" s="18" t="b">
        <v>0</v>
      </c>
      <c r="AB20" s="18" t="b">
        <v>0</v>
      </c>
      <c r="AC20" s="18" t="b">
        <v>0</v>
      </c>
      <c r="AD20" s="18" t="b">
        <v>0</v>
      </c>
      <c r="AE20" s="18" t="b">
        <v>0</v>
      </c>
      <c r="AF20" s="18" t="b">
        <v>0</v>
      </c>
      <c r="AG20" s="18" t="b">
        <v>0</v>
      </c>
      <c r="AH20" s="18" t="b">
        <v>0</v>
      </c>
      <c r="AI20" s="18" t="b">
        <v>0</v>
      </c>
      <c r="AJ20" s="18" t="b">
        <v>0</v>
      </c>
      <c r="AK20" s="18" t="b">
        <v>0</v>
      </c>
      <c r="AL20" s="18" t="b">
        <v>0</v>
      </c>
      <c r="AM20" s="18"/>
      <c r="AN20" s="18"/>
      <c r="AO20" s="18"/>
    </row>
    <row r="21" spans="2:41" x14ac:dyDescent="0.3">
      <c r="B21" s="2"/>
      <c r="C21" s="2"/>
      <c r="D21" s="17" t="s">
        <v>64</v>
      </c>
      <c r="E21" s="19"/>
      <c r="F21" s="82"/>
      <c r="G21" s="82"/>
      <c r="H21" s="82"/>
      <c r="I21" s="82"/>
      <c r="J21" s="82"/>
      <c r="K21" s="82"/>
      <c r="L21" s="82"/>
      <c r="M21" s="83" t="s">
        <v>0</v>
      </c>
      <c r="N21" s="18" t="b">
        <v>0</v>
      </c>
      <c r="O21" s="18" t="b">
        <v>0</v>
      </c>
      <c r="P21" s="18" t="b">
        <v>0</v>
      </c>
      <c r="Q21" s="18" t="b">
        <v>0</v>
      </c>
      <c r="R21" s="18" t="b">
        <v>0</v>
      </c>
      <c r="S21" s="18" t="b">
        <v>0</v>
      </c>
      <c r="T21" s="18" t="b">
        <v>0</v>
      </c>
      <c r="U21" s="18" t="b">
        <v>0</v>
      </c>
      <c r="V21" s="18" t="b">
        <v>0</v>
      </c>
      <c r="W21" s="18" t="b">
        <v>0</v>
      </c>
      <c r="X21" s="18" t="b">
        <v>0</v>
      </c>
      <c r="Y21" s="18" t="b">
        <v>0</v>
      </c>
      <c r="Z21" s="18" t="b">
        <v>0</v>
      </c>
      <c r="AA21" s="18" t="b">
        <v>0</v>
      </c>
      <c r="AB21" s="18" t="b">
        <v>0</v>
      </c>
      <c r="AC21" s="18" t="b">
        <v>0</v>
      </c>
      <c r="AD21" s="18" t="b">
        <v>0</v>
      </c>
      <c r="AE21" s="18" t="b">
        <v>0</v>
      </c>
      <c r="AF21" s="18" t="b">
        <v>0</v>
      </c>
      <c r="AG21" s="18" t="b">
        <v>0</v>
      </c>
      <c r="AH21" s="18" t="b">
        <v>0</v>
      </c>
      <c r="AI21" s="18" t="b">
        <v>0</v>
      </c>
      <c r="AJ21" s="18" t="b">
        <v>0</v>
      </c>
      <c r="AK21" s="18" t="b">
        <v>0</v>
      </c>
      <c r="AL21" s="18" t="b">
        <v>0</v>
      </c>
      <c r="AM21" s="18" t="b">
        <v>0</v>
      </c>
      <c r="AN21" s="18" t="b">
        <v>0</v>
      </c>
      <c r="AO21" s="18" t="b">
        <v>0</v>
      </c>
    </row>
    <row r="22" spans="2:41" x14ac:dyDescent="0.3">
      <c r="B22" s="2"/>
      <c r="C22" s="2"/>
      <c r="D22" s="21" t="s">
        <v>65</v>
      </c>
      <c r="E22" s="1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2:41" x14ac:dyDescent="0.3">
      <c r="D23" s="17" t="s">
        <v>66</v>
      </c>
      <c r="E23" s="19"/>
      <c r="F23" s="23" t="b">
        <v>0</v>
      </c>
      <c r="G23" s="23" t="b">
        <v>0</v>
      </c>
      <c r="H23" s="23" t="b">
        <v>0</v>
      </c>
      <c r="I23" s="23" t="b">
        <v>0</v>
      </c>
      <c r="J23" s="23" t="b">
        <v>0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</row>
    <row r="24" spans="2:41" x14ac:dyDescent="0.3">
      <c r="D24" s="2" t="s">
        <v>67</v>
      </c>
      <c r="E24" s="19"/>
      <c r="F24" s="23" t="b">
        <v>0</v>
      </c>
      <c r="G24" s="84"/>
      <c r="H24" s="84"/>
      <c r="I24" s="84"/>
      <c r="J24" s="84"/>
      <c r="K24" s="84"/>
      <c r="L24" s="84"/>
      <c r="M24" s="84"/>
      <c r="N24" s="84"/>
      <c r="O24" s="85"/>
      <c r="P24" s="23"/>
      <c r="Q24" s="23"/>
      <c r="R24" s="23"/>
      <c r="S24" s="23"/>
      <c r="T24" s="23"/>
      <c r="U24" s="23"/>
      <c r="V24" s="23"/>
      <c r="W24" s="23"/>
      <c r="X24" s="23"/>
      <c r="Y24" s="20"/>
      <c r="Z24" s="20"/>
      <c r="AA24" s="20"/>
      <c r="AB24" s="20"/>
      <c r="AC24" s="20"/>
      <c r="AD24" s="20"/>
      <c r="AE24" s="20"/>
      <c r="AF24" s="20"/>
      <c r="AG24" s="20"/>
      <c r="AH24" s="23"/>
      <c r="AI24" s="23"/>
      <c r="AJ24" s="23"/>
      <c r="AK24" s="23"/>
      <c r="AL24" s="23"/>
      <c r="AM24" s="23"/>
      <c r="AN24" s="23"/>
      <c r="AO24" s="23"/>
    </row>
    <row r="25" spans="2:41" x14ac:dyDescent="0.3">
      <c r="D25" s="17" t="s">
        <v>68</v>
      </c>
      <c r="E25" s="19"/>
      <c r="F25" s="23" t="b">
        <v>0</v>
      </c>
      <c r="G25" s="23" t="b">
        <v>0</v>
      </c>
      <c r="H25" s="23" t="b">
        <v>0</v>
      </c>
      <c r="I25" s="23" t="b">
        <v>0</v>
      </c>
      <c r="J25" s="23" t="b">
        <v>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84"/>
      <c r="W25" s="84"/>
      <c r="X25" s="23"/>
      <c r="Y25" s="23"/>
      <c r="Z25" s="23"/>
      <c r="AA25" s="23"/>
      <c r="AB25" s="23"/>
      <c r="AC25" s="23"/>
      <c r="AD25" s="23"/>
      <c r="AE25" s="84"/>
      <c r="AF25" s="23"/>
      <c r="AG25" s="23"/>
      <c r="AH25" s="23"/>
      <c r="AI25" s="23"/>
      <c r="AJ25" s="23"/>
      <c r="AK25" s="23"/>
      <c r="AL25" s="84"/>
      <c r="AM25" s="23"/>
      <c r="AN25" s="23"/>
      <c r="AO25" s="23"/>
    </row>
    <row r="26" spans="2:41" x14ac:dyDescent="0.3">
      <c r="D26" s="17" t="s">
        <v>69</v>
      </c>
      <c r="E26" s="19"/>
      <c r="F26" s="23" t="b">
        <v>0</v>
      </c>
      <c r="G26" s="23" t="b">
        <v>0</v>
      </c>
      <c r="H26" s="23" t="b">
        <v>0</v>
      </c>
      <c r="I26" s="23" t="b">
        <v>0</v>
      </c>
      <c r="J26" s="23" t="b">
        <v>0</v>
      </c>
      <c r="K26" s="23"/>
      <c r="L26" s="23"/>
      <c r="M26" s="23"/>
      <c r="N26" s="23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</row>
    <row r="27" spans="2:41" x14ac:dyDescent="0.3">
      <c r="D27" s="21" t="s">
        <v>70</v>
      </c>
      <c r="E27" s="19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2:41" x14ac:dyDescent="0.3">
      <c r="D28" s="17" t="s">
        <v>71</v>
      </c>
      <c r="E28" s="19"/>
      <c r="F28" s="23" t="b">
        <v>0</v>
      </c>
      <c r="G28" s="23" t="b">
        <v>0</v>
      </c>
      <c r="H28" s="23" t="b">
        <v>0</v>
      </c>
      <c r="I28" s="23" t="b">
        <v>0</v>
      </c>
      <c r="J28" s="23" t="b">
        <v>0</v>
      </c>
      <c r="K28" s="86"/>
      <c r="L28" s="86"/>
      <c r="M28" s="86"/>
      <c r="N28" s="86"/>
      <c r="O28" s="86"/>
      <c r="P28" s="86"/>
      <c r="Q28" s="86"/>
      <c r="R28" s="86"/>
      <c r="S28" s="87" t="s">
        <v>0</v>
      </c>
      <c r="T28" s="23" t="b">
        <v>0</v>
      </c>
      <c r="U28" s="23" t="b">
        <v>0</v>
      </c>
      <c r="V28" s="23" t="b">
        <v>0</v>
      </c>
      <c r="W28" s="23" t="b">
        <v>0</v>
      </c>
      <c r="X28" s="23" t="b">
        <v>0</v>
      </c>
      <c r="Y28" s="23" t="b">
        <v>0</v>
      </c>
      <c r="Z28" s="23" t="b">
        <v>0</v>
      </c>
      <c r="AA28" s="23" t="b">
        <v>0</v>
      </c>
      <c r="AB28" s="23" t="b">
        <v>0</v>
      </c>
      <c r="AC28" s="23" t="b">
        <v>0</v>
      </c>
      <c r="AD28" s="23" t="b">
        <v>0</v>
      </c>
      <c r="AE28" s="23" t="b">
        <v>0</v>
      </c>
      <c r="AF28" s="23" t="b">
        <v>0</v>
      </c>
      <c r="AG28" s="23" t="b">
        <v>0</v>
      </c>
      <c r="AH28" s="23" t="b">
        <v>0</v>
      </c>
      <c r="AI28" s="23" t="b">
        <v>0</v>
      </c>
      <c r="AJ28" s="23" t="b">
        <v>0</v>
      </c>
      <c r="AK28" s="23" t="b">
        <v>0</v>
      </c>
      <c r="AL28" s="23" t="b">
        <v>0</v>
      </c>
      <c r="AM28" s="23" t="b">
        <v>0</v>
      </c>
      <c r="AN28" s="23" t="b">
        <v>0</v>
      </c>
      <c r="AO28" s="23" t="b">
        <v>0</v>
      </c>
    </row>
    <row r="29" spans="2:41" x14ac:dyDescent="0.3">
      <c r="C29" s="2"/>
      <c r="D29" s="17" t="s">
        <v>72</v>
      </c>
      <c r="E29" s="19"/>
      <c r="F29" s="23" t="b">
        <v>0</v>
      </c>
      <c r="G29" s="23" t="b">
        <v>0</v>
      </c>
      <c r="H29" s="23" t="b">
        <v>0</v>
      </c>
      <c r="I29" s="23" t="b">
        <v>0</v>
      </c>
      <c r="J29" s="23" t="b">
        <v>0</v>
      </c>
      <c r="K29" s="23"/>
      <c r="L29" s="23"/>
      <c r="M29" s="86"/>
      <c r="N29" s="86"/>
      <c r="O29" s="86"/>
      <c r="P29" s="86"/>
      <c r="Q29" s="86"/>
      <c r="R29" s="86"/>
      <c r="S29" s="86"/>
      <c r="T29" s="86"/>
      <c r="U29" s="86"/>
      <c r="V29" s="87" t="s">
        <v>0</v>
      </c>
      <c r="W29" s="23" t="b">
        <v>0</v>
      </c>
      <c r="X29" s="23" t="b">
        <v>0</v>
      </c>
      <c r="Y29" s="23" t="b">
        <v>0</v>
      </c>
      <c r="Z29" s="23" t="b">
        <v>0</v>
      </c>
      <c r="AA29" s="23" t="b">
        <v>0</v>
      </c>
      <c r="AB29" s="23" t="b">
        <v>0</v>
      </c>
      <c r="AC29" s="23" t="b">
        <v>0</v>
      </c>
      <c r="AD29" s="23" t="b">
        <v>0</v>
      </c>
      <c r="AE29" s="23" t="b">
        <v>0</v>
      </c>
      <c r="AF29" s="23" t="b">
        <v>0</v>
      </c>
      <c r="AG29" s="23" t="b">
        <v>0</v>
      </c>
      <c r="AH29" s="23" t="b">
        <v>0</v>
      </c>
      <c r="AI29" s="23" t="b">
        <v>0</v>
      </c>
      <c r="AJ29" s="23" t="b">
        <v>0</v>
      </c>
      <c r="AK29" s="23" t="b">
        <v>0</v>
      </c>
      <c r="AL29" s="23" t="b">
        <v>0</v>
      </c>
      <c r="AM29" s="23" t="b">
        <v>0</v>
      </c>
      <c r="AN29" s="23" t="b">
        <v>0</v>
      </c>
      <c r="AO29" s="23" t="b">
        <v>0</v>
      </c>
    </row>
    <row r="30" spans="2:41" x14ac:dyDescent="0.3">
      <c r="C30" s="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2:41" x14ac:dyDescent="0.3">
      <c r="C31" s="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2:41" x14ac:dyDescent="0.3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3:41" x14ac:dyDescent="0.3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3:41" x14ac:dyDescent="0.3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3:41" x14ac:dyDescent="0.3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3:41" x14ac:dyDescent="0.3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3:41" x14ac:dyDescent="0.3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3:41" x14ac:dyDescent="0.3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3:41" x14ac:dyDescent="0.3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3:41" x14ac:dyDescent="0.3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3:41" x14ac:dyDescent="0.3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3:41" x14ac:dyDescent="0.3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3:41" x14ac:dyDescent="0.3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3:41" x14ac:dyDescent="0.3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3:41" x14ac:dyDescent="0.3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3:41" x14ac:dyDescent="0.3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3:41" x14ac:dyDescent="0.3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3:41" x14ac:dyDescent="0.3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3:41" x14ac:dyDescent="0.3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3:41" x14ac:dyDescent="0.3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3:41" x14ac:dyDescent="0.3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3:41" x14ac:dyDescent="0.3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3:41" x14ac:dyDescent="0.3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3:41" x14ac:dyDescent="0.3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3:41" x14ac:dyDescent="0.3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3:41" x14ac:dyDescent="0.3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3:41" x14ac:dyDescent="0.3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3:41" x14ac:dyDescent="0.3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3:41" x14ac:dyDescent="0.3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3:41" x14ac:dyDescent="0.3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3:41" x14ac:dyDescent="0.3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3:41" x14ac:dyDescent="0.3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3:41" x14ac:dyDescent="0.3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3:41" x14ac:dyDescent="0.3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3:41" x14ac:dyDescent="0.3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3:41" x14ac:dyDescent="0.3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3:41" x14ac:dyDescent="0.3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3:41" x14ac:dyDescent="0.3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3:41" x14ac:dyDescent="0.3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3:41" x14ac:dyDescent="0.3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3:41" x14ac:dyDescent="0.3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3:41" x14ac:dyDescent="0.3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3:41" x14ac:dyDescent="0.3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3:41" x14ac:dyDescent="0.3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3:41" x14ac:dyDescent="0.3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3:41" x14ac:dyDescent="0.3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3:41" x14ac:dyDescent="0.3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3:41" x14ac:dyDescent="0.3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3:41" x14ac:dyDescent="0.3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3:41" x14ac:dyDescent="0.3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3:41" x14ac:dyDescent="0.3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3:41" x14ac:dyDescent="0.3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3:41" x14ac:dyDescent="0.3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3:41" x14ac:dyDescent="0.3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3:41" x14ac:dyDescent="0.3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3:41" x14ac:dyDescent="0.3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3:41" x14ac:dyDescent="0.3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</sheetData>
  <mergeCells count="1">
    <mergeCell ref="E11:E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A88F3-8747-4337-BCA6-FEE3BF38E892}">
  <dimension ref="D7:I57"/>
  <sheetViews>
    <sheetView showGridLines="0" workbookViewId="0">
      <selection activeCell="C9" sqref="C9"/>
    </sheetView>
  </sheetViews>
  <sheetFormatPr defaultRowHeight="12" x14ac:dyDescent="0.25"/>
  <cols>
    <col min="1" max="4" width="8.88671875" style="24"/>
    <col min="5" max="5" width="16" style="24" customWidth="1"/>
    <col min="6" max="6" width="11.21875" style="24" customWidth="1"/>
    <col min="7" max="7" width="16.33203125" style="24" bestFit="1" customWidth="1"/>
    <col min="8" max="8" width="15.21875" style="24" customWidth="1"/>
    <col min="9" max="9" width="78.33203125" style="24" customWidth="1"/>
    <col min="10" max="16384" width="8.88671875" style="24"/>
  </cols>
  <sheetData>
    <row r="7" spans="4:9" ht="12.6" thickBot="1" x14ac:dyDescent="0.3"/>
    <row r="8" spans="4:9" ht="15" thickBot="1" x14ac:dyDescent="0.3">
      <c r="D8" s="30" t="s">
        <v>1</v>
      </c>
      <c r="E8" s="31" t="s">
        <v>37</v>
      </c>
      <c r="F8" s="31" t="s">
        <v>38</v>
      </c>
      <c r="G8" s="31" t="s">
        <v>39</v>
      </c>
      <c r="H8" s="31" t="s">
        <v>40</v>
      </c>
      <c r="I8" s="32" t="s">
        <v>2</v>
      </c>
    </row>
    <row r="9" spans="4:9" ht="49.95" customHeight="1" x14ac:dyDescent="0.25">
      <c r="D9" s="26">
        <v>1</v>
      </c>
      <c r="E9" s="33" t="s">
        <v>51</v>
      </c>
      <c r="F9" s="37" t="s">
        <v>44</v>
      </c>
      <c r="G9" s="37" t="s">
        <v>44</v>
      </c>
      <c r="H9" s="37" t="s">
        <v>41</v>
      </c>
      <c r="I9" s="41" t="s">
        <v>73</v>
      </c>
    </row>
    <row r="10" spans="4:9" ht="49.95" customHeight="1" x14ac:dyDescent="0.25">
      <c r="D10" s="27">
        <v>2</v>
      </c>
      <c r="E10" s="34" t="s">
        <v>50</v>
      </c>
      <c r="F10" s="39" t="s">
        <v>46</v>
      </c>
      <c r="G10" s="39" t="s">
        <v>44</v>
      </c>
      <c r="H10" s="39" t="s">
        <v>42</v>
      </c>
      <c r="I10" s="42" t="s">
        <v>74</v>
      </c>
    </row>
    <row r="11" spans="4:9" ht="49.95" customHeight="1" x14ac:dyDescent="0.25">
      <c r="D11" s="28">
        <v>3</v>
      </c>
      <c r="E11" s="35" t="s">
        <v>48</v>
      </c>
      <c r="F11" s="39" t="s">
        <v>46</v>
      </c>
      <c r="G11" s="193" t="s">
        <v>45</v>
      </c>
      <c r="H11" s="193" t="s">
        <v>43</v>
      </c>
      <c r="I11" s="43" t="s">
        <v>75</v>
      </c>
    </row>
    <row r="12" spans="4:9" ht="49.95" customHeight="1" x14ac:dyDescent="0.25">
      <c r="D12" s="27">
        <v>4</v>
      </c>
      <c r="E12" s="34" t="s">
        <v>49</v>
      </c>
      <c r="F12" s="39" t="s">
        <v>46</v>
      </c>
      <c r="G12" s="38" t="s">
        <v>45</v>
      </c>
      <c r="H12" s="38" t="s">
        <v>43</v>
      </c>
      <c r="I12" s="196" t="s">
        <v>76</v>
      </c>
    </row>
    <row r="13" spans="4:9" ht="49.95" customHeight="1" thickBot="1" x14ac:dyDescent="0.3">
      <c r="D13" s="29">
        <v>5</v>
      </c>
      <c r="E13" s="36" t="s">
        <v>47</v>
      </c>
      <c r="F13" s="40" t="s">
        <v>44</v>
      </c>
      <c r="G13" s="40" t="s">
        <v>45</v>
      </c>
      <c r="H13" s="40" t="s">
        <v>43</v>
      </c>
      <c r="I13" s="44" t="s">
        <v>77</v>
      </c>
    </row>
    <row r="14" spans="4:9" x14ac:dyDescent="0.25">
      <c r="I14" s="25"/>
    </row>
    <row r="15" spans="4:9" x14ac:dyDescent="0.25">
      <c r="I15" s="25"/>
    </row>
    <row r="16" spans="4:9" x14ac:dyDescent="0.25">
      <c r="I16" s="25"/>
    </row>
    <row r="17" spans="9:9" x14ac:dyDescent="0.25">
      <c r="I17" s="25"/>
    </row>
    <row r="18" spans="9:9" x14ac:dyDescent="0.25">
      <c r="I18" s="25"/>
    </row>
    <row r="19" spans="9:9" x14ac:dyDescent="0.25">
      <c r="I19" s="25"/>
    </row>
    <row r="20" spans="9:9" x14ac:dyDescent="0.25">
      <c r="I20" s="25"/>
    </row>
    <row r="21" spans="9:9" x14ac:dyDescent="0.25">
      <c r="I21" s="25"/>
    </row>
    <row r="22" spans="9:9" x14ac:dyDescent="0.25">
      <c r="I22" s="25"/>
    </row>
    <row r="23" spans="9:9" x14ac:dyDescent="0.25">
      <c r="I23" s="25"/>
    </row>
    <row r="24" spans="9:9" x14ac:dyDescent="0.25">
      <c r="I24" s="25"/>
    </row>
    <row r="25" spans="9:9" x14ac:dyDescent="0.25">
      <c r="I25" s="25"/>
    </row>
    <row r="26" spans="9:9" x14ac:dyDescent="0.25">
      <c r="I26" s="25"/>
    </row>
    <row r="27" spans="9:9" x14ac:dyDescent="0.25">
      <c r="I27" s="25"/>
    </row>
    <row r="28" spans="9:9" x14ac:dyDescent="0.25">
      <c r="I28" s="25"/>
    </row>
    <row r="29" spans="9:9" x14ac:dyDescent="0.25">
      <c r="I29" s="25"/>
    </row>
    <row r="30" spans="9:9" x14ac:dyDescent="0.25">
      <c r="I30" s="25"/>
    </row>
    <row r="31" spans="9:9" x14ac:dyDescent="0.25">
      <c r="I31" s="25"/>
    </row>
    <row r="32" spans="9:9" x14ac:dyDescent="0.25">
      <c r="I32" s="25"/>
    </row>
    <row r="33" spans="9:9" x14ac:dyDescent="0.25">
      <c r="I33" s="25"/>
    </row>
    <row r="34" spans="9:9" x14ac:dyDescent="0.25">
      <c r="I34" s="25"/>
    </row>
    <row r="35" spans="9:9" x14ac:dyDescent="0.25">
      <c r="I35" s="25"/>
    </row>
    <row r="36" spans="9:9" x14ac:dyDescent="0.25">
      <c r="I36" s="25"/>
    </row>
    <row r="37" spans="9:9" x14ac:dyDescent="0.25">
      <c r="I37" s="25"/>
    </row>
    <row r="38" spans="9:9" x14ac:dyDescent="0.25">
      <c r="I38" s="25"/>
    </row>
    <row r="39" spans="9:9" x14ac:dyDescent="0.25">
      <c r="I39" s="25"/>
    </row>
    <row r="40" spans="9:9" x14ac:dyDescent="0.25">
      <c r="I40" s="25"/>
    </row>
    <row r="41" spans="9:9" x14ac:dyDescent="0.25">
      <c r="I41" s="25"/>
    </row>
    <row r="42" spans="9:9" x14ac:dyDescent="0.25">
      <c r="I42" s="25"/>
    </row>
    <row r="43" spans="9:9" x14ac:dyDescent="0.25">
      <c r="I43" s="25"/>
    </row>
    <row r="44" spans="9:9" x14ac:dyDescent="0.25">
      <c r="I44" s="25"/>
    </row>
    <row r="45" spans="9:9" x14ac:dyDescent="0.25">
      <c r="I45" s="25"/>
    </row>
    <row r="46" spans="9:9" x14ac:dyDescent="0.25">
      <c r="I46" s="25"/>
    </row>
    <row r="47" spans="9:9" x14ac:dyDescent="0.25">
      <c r="I47" s="25"/>
    </row>
    <row r="48" spans="9:9" x14ac:dyDescent="0.25">
      <c r="I48" s="25"/>
    </row>
    <row r="49" spans="9:9" x14ac:dyDescent="0.25">
      <c r="I49" s="25"/>
    </row>
    <row r="50" spans="9:9" x14ac:dyDescent="0.25">
      <c r="I50" s="25"/>
    </row>
    <row r="51" spans="9:9" x14ac:dyDescent="0.25">
      <c r="I51" s="25"/>
    </row>
    <row r="52" spans="9:9" x14ac:dyDescent="0.25">
      <c r="I52" s="25"/>
    </row>
    <row r="53" spans="9:9" x14ac:dyDescent="0.25">
      <c r="I53" s="25"/>
    </row>
    <row r="54" spans="9:9" x14ac:dyDescent="0.25">
      <c r="I54" s="25"/>
    </row>
    <row r="55" spans="9:9" x14ac:dyDescent="0.25">
      <c r="I55" s="25"/>
    </row>
    <row r="56" spans="9:9" x14ac:dyDescent="0.25">
      <c r="I56" s="25"/>
    </row>
    <row r="57" spans="9:9" x14ac:dyDescent="0.25">
      <c r="I57" s="2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319C5-5DA7-479C-B2FB-9F64E2FA13A3}">
  <dimension ref="C8:N44"/>
  <sheetViews>
    <sheetView showGridLines="0" topLeftCell="A22" workbookViewId="0">
      <selection activeCell="D45" sqref="D45"/>
    </sheetView>
  </sheetViews>
  <sheetFormatPr defaultRowHeight="12" x14ac:dyDescent="0.25"/>
  <cols>
    <col min="1" max="2" width="8.88671875" style="92"/>
    <col min="3" max="3" width="20.6640625" style="92" bestFit="1" customWidth="1"/>
    <col min="4" max="4" width="24.44140625" style="92" bestFit="1" customWidth="1"/>
    <col min="5" max="7" width="11" style="92" bestFit="1" customWidth="1"/>
    <col min="8" max="8" width="9.109375" style="92" bestFit="1" customWidth="1"/>
    <col min="9" max="9" width="11" style="92" bestFit="1" customWidth="1"/>
    <col min="10" max="14" width="12.44140625" style="92" bestFit="1" customWidth="1"/>
    <col min="15" max="16384" width="8.88671875" style="92"/>
  </cols>
  <sheetData>
    <row r="8" spans="3:14" ht="12.6" thickBot="1" x14ac:dyDescent="0.3"/>
    <row r="9" spans="3:14" ht="12.6" thickBot="1" x14ac:dyDescent="0.3">
      <c r="C9" s="95" t="s">
        <v>17</v>
      </c>
      <c r="D9" s="105" t="s">
        <v>18</v>
      </c>
      <c r="E9" s="93"/>
      <c r="F9" s="94"/>
      <c r="G9" s="93"/>
      <c r="H9" s="93"/>
      <c r="I9" s="93"/>
      <c r="J9" s="93"/>
      <c r="K9" s="93"/>
      <c r="L9" s="93"/>
      <c r="M9" s="93"/>
      <c r="N9" s="93"/>
    </row>
    <row r="10" spans="3:14" ht="16.2" thickBot="1" x14ac:dyDescent="0.6">
      <c r="C10" s="95"/>
      <c r="D10" s="106"/>
      <c r="E10" s="107" t="s">
        <v>16</v>
      </c>
      <c r="F10" s="108"/>
      <c r="G10" s="108"/>
      <c r="H10" s="109" t="s">
        <v>3</v>
      </c>
      <c r="I10" s="110" t="s">
        <v>15</v>
      </c>
      <c r="J10" s="110"/>
      <c r="K10" s="110"/>
      <c r="L10" s="110"/>
      <c r="M10" s="110"/>
      <c r="N10" s="111"/>
    </row>
    <row r="11" spans="3:14" ht="14.4" thickBot="1" x14ac:dyDescent="0.45">
      <c r="C11" s="96"/>
      <c r="D11" s="97"/>
      <c r="E11" s="112">
        <v>2016</v>
      </c>
      <c r="F11" s="113">
        <v>2017</v>
      </c>
      <c r="G11" s="113">
        <v>2018</v>
      </c>
      <c r="H11" s="113" t="s">
        <v>4</v>
      </c>
      <c r="I11" s="113">
        <v>2019</v>
      </c>
      <c r="J11" s="113">
        <v>2020</v>
      </c>
      <c r="K11" s="113">
        <v>2021</v>
      </c>
      <c r="L11" s="113">
        <v>2022</v>
      </c>
      <c r="M11" s="113">
        <v>2023</v>
      </c>
      <c r="N11" s="114">
        <v>2024</v>
      </c>
    </row>
    <row r="12" spans="3:14" x14ac:dyDescent="0.25">
      <c r="C12" s="135" t="s">
        <v>19</v>
      </c>
      <c r="D12" s="136"/>
      <c r="E12" s="115">
        <v>302816</v>
      </c>
      <c r="F12" s="116">
        <v>347271</v>
      </c>
      <c r="G12" s="116">
        <v>336218</v>
      </c>
      <c r="H12" s="149">
        <v>5.3709925652390522E-2</v>
      </c>
      <c r="I12" s="98">
        <v>455575.39</v>
      </c>
      <c r="J12" s="117">
        <v>1323330.467999998</v>
      </c>
      <c r="K12" s="117">
        <v>1992374.0381999975</v>
      </c>
      <c r="L12" s="117">
        <v>2642283.4420199972</v>
      </c>
      <c r="M12" s="117">
        <v>3350017.2485411959</v>
      </c>
      <c r="N12" s="118">
        <v>4235659.538482842</v>
      </c>
    </row>
    <row r="13" spans="3:14" x14ac:dyDescent="0.25">
      <c r="C13" s="137" t="s">
        <v>20</v>
      </c>
      <c r="D13" s="138"/>
      <c r="E13" s="119" t="s">
        <v>5</v>
      </c>
      <c r="F13" s="99">
        <f>F12/E12-1</f>
        <v>0.14680532072281527</v>
      </c>
      <c r="G13" s="99">
        <f>G12/F12-1</f>
        <v>-3.1828168778849975E-2</v>
      </c>
      <c r="H13" s="150"/>
      <c r="I13" s="100">
        <f>I12/G12-1</f>
        <v>0.35499999999999998</v>
      </c>
      <c r="J13" s="100">
        <f>J12/I12-1</f>
        <v>1.9047452892483898</v>
      </c>
      <c r="K13" s="100">
        <f t="shared" ref="K13:N13" si="0">K12/J12-1</f>
        <v>0.50557558098934408</v>
      </c>
      <c r="L13" s="100">
        <f t="shared" si="0"/>
        <v>0.32619849052397698</v>
      </c>
      <c r="M13" s="100">
        <f t="shared" si="0"/>
        <v>0.26784931369064013</v>
      </c>
      <c r="N13" s="120">
        <f t="shared" si="0"/>
        <v>0.26436947162803692</v>
      </c>
    </row>
    <row r="14" spans="3:14" ht="13.8" x14ac:dyDescent="0.4">
      <c r="C14" s="139" t="s">
        <v>6</v>
      </c>
      <c r="D14" s="138"/>
      <c r="E14" s="121">
        <v>258308</v>
      </c>
      <c r="F14" s="101">
        <v>266828</v>
      </c>
      <c r="G14" s="101">
        <v>267403</v>
      </c>
      <c r="H14" s="149"/>
      <c r="I14" s="122">
        <v>362182.43505000003</v>
      </c>
      <c r="J14" s="122">
        <v>1052178.8506559986</v>
      </c>
      <c r="K14" s="122">
        <v>1192039.5961397986</v>
      </c>
      <c r="L14" s="122">
        <v>1319568.8654277185</v>
      </c>
      <c r="M14" s="122">
        <v>1489983.8256077575</v>
      </c>
      <c r="N14" s="123">
        <v>1528943.178632068</v>
      </c>
    </row>
    <row r="15" spans="3:14" x14ac:dyDescent="0.25">
      <c r="C15" s="140" t="s">
        <v>26</v>
      </c>
      <c r="D15" s="138"/>
      <c r="E15" s="124">
        <v>44508</v>
      </c>
      <c r="F15" s="125">
        <v>80443</v>
      </c>
      <c r="G15" s="125">
        <v>68815</v>
      </c>
      <c r="H15" s="149">
        <v>0.24343336735394061</v>
      </c>
      <c r="I15" s="102">
        <v>93392.954949999985</v>
      </c>
      <c r="J15" s="125">
        <v>271151.61734399945</v>
      </c>
      <c r="K15" s="125">
        <v>800334.44206019887</v>
      </c>
      <c r="L15" s="125">
        <v>1322714.5765922787</v>
      </c>
      <c r="M15" s="125">
        <v>1860033.4229334383</v>
      </c>
      <c r="N15" s="126">
        <v>2706716.3598507741</v>
      </c>
    </row>
    <row r="16" spans="3:14" x14ac:dyDescent="0.25">
      <c r="C16" s="137" t="s">
        <v>21</v>
      </c>
      <c r="D16" s="138"/>
      <c r="E16" s="119">
        <f>E15/E12</f>
        <v>0.14698034449963013</v>
      </c>
      <c r="F16" s="99">
        <f t="shared" ref="F16:N16" si="1">F15/F12</f>
        <v>0.23164329874939169</v>
      </c>
      <c r="G16" s="99">
        <f t="shared" si="1"/>
        <v>0.20467375333860768</v>
      </c>
      <c r="H16" s="151">
        <f t="shared" si="1"/>
        <v>4.532372078290261</v>
      </c>
      <c r="I16" s="99">
        <f t="shared" si="1"/>
        <v>0.20499999999999996</v>
      </c>
      <c r="J16" s="99">
        <f t="shared" si="1"/>
        <v>0.2049009101663031</v>
      </c>
      <c r="K16" s="99">
        <f t="shared" si="1"/>
        <v>0.40169889122991076</v>
      </c>
      <c r="L16" s="99">
        <f t="shared" si="1"/>
        <v>0.50059526376211849</v>
      </c>
      <c r="M16" s="99">
        <f t="shared" si="1"/>
        <v>0.55523099880856186</v>
      </c>
      <c r="N16" s="127">
        <f t="shared" si="1"/>
        <v>0.63903067167204008</v>
      </c>
    </row>
    <row r="17" spans="3:14" ht="13.8" x14ac:dyDescent="0.4">
      <c r="C17" s="139" t="s">
        <v>25</v>
      </c>
      <c r="D17" s="138"/>
      <c r="E17" s="128">
        <v>22071</v>
      </c>
      <c r="F17" s="103">
        <v>31521</v>
      </c>
      <c r="G17" s="103">
        <v>38271</v>
      </c>
      <c r="H17" s="149"/>
      <c r="I17" s="122">
        <v>51935.59446</v>
      </c>
      <c r="J17" s="122">
        <v>148213.01241599978</v>
      </c>
      <c r="K17" s="122">
        <v>219161.14420199973</v>
      </c>
      <c r="L17" s="122">
        <v>285366.61173815967</v>
      </c>
      <c r="M17" s="122">
        <v>355101.82834536675</v>
      </c>
      <c r="N17" s="123">
        <v>448979.91107918124</v>
      </c>
    </row>
    <row r="18" spans="3:14" x14ac:dyDescent="0.25">
      <c r="C18" s="141" t="s">
        <v>7</v>
      </c>
      <c r="D18" s="142"/>
      <c r="E18" s="124">
        <f>E15-E17</f>
        <v>22437</v>
      </c>
      <c r="F18" s="125">
        <f t="shared" ref="F18:G18" si="2">F15-F17</f>
        <v>48922</v>
      </c>
      <c r="G18" s="125">
        <f t="shared" si="2"/>
        <v>30544</v>
      </c>
      <c r="H18" s="149">
        <v>0.16675739337408602</v>
      </c>
      <c r="I18" s="102">
        <f>I15-I17</f>
        <v>41457.360489999985</v>
      </c>
      <c r="J18" s="102">
        <f t="shared" ref="J18:N18" si="3">J15-J17</f>
        <v>122938.60492799967</v>
      </c>
      <c r="K18" s="102">
        <f t="shared" si="3"/>
        <v>581173.2978581991</v>
      </c>
      <c r="L18" s="102">
        <f t="shared" si="3"/>
        <v>1037347.964854119</v>
      </c>
      <c r="M18" s="102">
        <f t="shared" si="3"/>
        <v>1504931.5945880716</v>
      </c>
      <c r="N18" s="129">
        <f t="shared" si="3"/>
        <v>2257736.4487715927</v>
      </c>
    </row>
    <row r="19" spans="3:14" x14ac:dyDescent="0.25">
      <c r="C19" s="137" t="s">
        <v>21</v>
      </c>
      <c r="D19" s="138"/>
      <c r="E19" s="119">
        <f>E18/E12</f>
        <v>7.4094499630138436E-2</v>
      </c>
      <c r="F19" s="99">
        <f t="shared" ref="F19:G19" si="4">F18/F12</f>
        <v>0.1408755697999545</v>
      </c>
      <c r="G19" s="99">
        <f t="shared" si="4"/>
        <v>9.0845820271371544E-2</v>
      </c>
      <c r="H19" s="149"/>
      <c r="I19" s="100">
        <f>I18/I12</f>
        <v>9.099999999999997E-2</v>
      </c>
      <c r="J19" s="100">
        <f t="shared" ref="J19:N19" si="5">J18/J12</f>
        <v>9.2900910166303113E-2</v>
      </c>
      <c r="K19" s="100">
        <f t="shared" si="5"/>
        <v>0.29169889122991072</v>
      </c>
      <c r="L19" s="100">
        <f t="shared" si="5"/>
        <v>0.39259526376211845</v>
      </c>
      <c r="M19" s="100">
        <f t="shared" si="5"/>
        <v>0.44923099880856182</v>
      </c>
      <c r="N19" s="120">
        <f t="shared" si="5"/>
        <v>0.5330306716720401</v>
      </c>
    </row>
    <row r="20" spans="3:14" ht="13.8" x14ac:dyDescent="0.4">
      <c r="C20" s="143" t="s">
        <v>24</v>
      </c>
      <c r="D20" s="138"/>
      <c r="E20" s="128">
        <v>10954</v>
      </c>
      <c r="F20" s="103">
        <v>20618</v>
      </c>
      <c r="G20" s="103">
        <v>24524</v>
      </c>
      <c r="H20" s="149"/>
      <c r="I20" s="122">
        <v>30139.107017919723</v>
      </c>
      <c r="J20" s="122">
        <v>84899.768196455392</v>
      </c>
      <c r="K20" s="122">
        <v>123838.26975183896</v>
      </c>
      <c r="L20" s="122">
        <v>158949.55952994991</v>
      </c>
      <c r="M20" s="122">
        <v>194824.05546439416</v>
      </c>
      <c r="N20" s="123">
        <v>246329.58806794742</v>
      </c>
    </row>
    <row r="21" spans="3:14" x14ac:dyDescent="0.25">
      <c r="C21" s="144" t="s">
        <v>8</v>
      </c>
      <c r="D21" s="145"/>
      <c r="E21" s="124">
        <f>E18-E20</f>
        <v>11483</v>
      </c>
      <c r="F21" s="125">
        <f t="shared" ref="F21:G21" si="6">F18-F20</f>
        <v>28304</v>
      </c>
      <c r="G21" s="125">
        <f t="shared" si="6"/>
        <v>6020</v>
      </c>
      <c r="H21" s="149">
        <v>-0.27594665671250196</v>
      </c>
      <c r="I21" s="102">
        <f>I18-I20</f>
        <v>11318.253472080261</v>
      </c>
      <c r="J21" s="102">
        <f t="shared" ref="J21:N21" si="7">J18-J20</f>
        <v>38038.836731544274</v>
      </c>
      <c r="K21" s="102">
        <f t="shared" si="7"/>
        <v>457335.02810636011</v>
      </c>
      <c r="L21" s="102">
        <f t="shared" si="7"/>
        <v>878398.40532416909</v>
      </c>
      <c r="M21" s="102">
        <f t="shared" si="7"/>
        <v>1310107.5391236774</v>
      </c>
      <c r="N21" s="129">
        <f t="shared" si="7"/>
        <v>2011406.8607036453</v>
      </c>
    </row>
    <row r="22" spans="3:14" x14ac:dyDescent="0.25">
      <c r="C22" s="137" t="s">
        <v>21</v>
      </c>
      <c r="D22" s="138"/>
      <c r="E22" s="119">
        <f>E21/E12</f>
        <v>3.7920717531438233E-2</v>
      </c>
      <c r="F22" s="99">
        <f t="shared" ref="F22:G22" si="8">F21/F12</f>
        <v>8.15040703082031E-2</v>
      </c>
      <c r="G22" s="99">
        <f t="shared" si="8"/>
        <v>1.7905049699897091E-2</v>
      </c>
      <c r="H22" s="149"/>
      <c r="I22" s="100">
        <f>I21/I12</f>
        <v>2.4843864968387034E-2</v>
      </c>
      <c r="J22" s="100">
        <f t="shared" ref="J22:N22" si="9">J21/J12</f>
        <v>2.874477513469019E-2</v>
      </c>
      <c r="K22" s="100">
        <f t="shared" si="9"/>
        <v>0.22954275619829781</v>
      </c>
      <c r="L22" s="100">
        <f t="shared" si="9"/>
        <v>0.33243912873050552</v>
      </c>
      <c r="M22" s="100">
        <f t="shared" si="9"/>
        <v>0.39107486377694894</v>
      </c>
      <c r="N22" s="120">
        <f t="shared" si="9"/>
        <v>0.47487453664042717</v>
      </c>
    </row>
    <row r="23" spans="3:14" ht="13.8" x14ac:dyDescent="0.4">
      <c r="C23" s="146" t="s">
        <v>22</v>
      </c>
      <c r="D23" s="138"/>
      <c r="E23" s="130">
        <v>2411.4299999999998</v>
      </c>
      <c r="F23" s="122">
        <v>5943.84</v>
      </c>
      <c r="G23" s="122">
        <v>1264.2</v>
      </c>
      <c r="H23" s="149"/>
      <c r="I23" s="122">
        <v>2376.8332291368547</v>
      </c>
      <c r="J23" s="122">
        <v>7988.1557136242973</v>
      </c>
      <c r="K23" s="122">
        <v>96040.355902335621</v>
      </c>
      <c r="L23" s="122">
        <v>184463.6651180755</v>
      </c>
      <c r="M23" s="122">
        <v>275122.58321597223</v>
      </c>
      <c r="N23" s="123">
        <v>422395.44074776547</v>
      </c>
    </row>
    <row r="24" spans="3:14" ht="12.6" thickBot="1" x14ac:dyDescent="0.3">
      <c r="C24" s="147" t="s">
        <v>23</v>
      </c>
      <c r="D24" s="148"/>
      <c r="E24" s="131">
        <f>E21-E23</f>
        <v>9071.57</v>
      </c>
      <c r="F24" s="132">
        <f t="shared" ref="F24:G24" si="10">F21-F23</f>
        <v>22360.16</v>
      </c>
      <c r="G24" s="132">
        <f t="shared" si="10"/>
        <v>4755.8</v>
      </c>
      <c r="H24" s="152">
        <v>-0.27594665671250196</v>
      </c>
      <c r="I24" s="133">
        <f>I21-I23</f>
        <v>8941.4202429434063</v>
      </c>
      <c r="J24" s="133">
        <f t="shared" ref="J24:N24" si="11">J21-J23</f>
        <v>30050.681017919975</v>
      </c>
      <c r="K24" s="133">
        <f t="shared" si="11"/>
        <v>361294.67220402451</v>
      </c>
      <c r="L24" s="133">
        <f t="shared" si="11"/>
        <v>693934.74020609353</v>
      </c>
      <c r="M24" s="133">
        <f t="shared" si="11"/>
        <v>1034984.9559077052</v>
      </c>
      <c r="N24" s="134">
        <f t="shared" si="11"/>
        <v>1589011.4199558799</v>
      </c>
    </row>
    <row r="26" spans="3:14" x14ac:dyDescent="0.25">
      <c r="E26" s="104"/>
      <c r="F26" s="104"/>
    </row>
    <row r="27" spans="3:14" x14ac:dyDescent="0.25">
      <c r="E27" s="104"/>
    </row>
    <row r="28" spans="3:14" x14ac:dyDescent="0.25">
      <c r="C28" s="153" t="s">
        <v>27</v>
      </c>
      <c r="J28" s="154">
        <v>-500000</v>
      </c>
    </row>
    <row r="29" spans="3:14" ht="12.6" thickBot="1" x14ac:dyDescent="0.3">
      <c r="C29" s="155" t="s">
        <v>9</v>
      </c>
      <c r="D29" s="156"/>
      <c r="E29" s="157">
        <f>E11</f>
        <v>2016</v>
      </c>
      <c r="F29" s="157">
        <f t="shared" ref="F29:G29" si="12">F11</f>
        <v>2017</v>
      </c>
      <c r="G29" s="157">
        <f t="shared" si="12"/>
        <v>2018</v>
      </c>
      <c r="H29" s="156"/>
      <c r="I29" s="155">
        <f>I11</f>
        <v>2019</v>
      </c>
      <c r="J29" s="155">
        <f t="shared" ref="J29:N29" si="13">J11</f>
        <v>2020</v>
      </c>
      <c r="K29" s="155">
        <f t="shared" si="13"/>
        <v>2021</v>
      </c>
      <c r="L29" s="155">
        <f t="shared" si="13"/>
        <v>2022</v>
      </c>
      <c r="M29" s="155">
        <f t="shared" si="13"/>
        <v>2023</v>
      </c>
      <c r="N29" s="155">
        <f t="shared" si="13"/>
        <v>2024</v>
      </c>
    </row>
    <row r="30" spans="3:14" x14ac:dyDescent="0.25">
      <c r="C30" s="158"/>
      <c r="D30" s="159" t="s">
        <v>23</v>
      </c>
      <c r="E30" s="160">
        <f>E24</f>
        <v>9071.57</v>
      </c>
      <c r="F30" s="160">
        <f t="shared" ref="F30:G30" si="14">F24</f>
        <v>22360.16</v>
      </c>
      <c r="G30" s="160">
        <f t="shared" si="14"/>
        <v>4755.8</v>
      </c>
      <c r="H30" s="161"/>
      <c r="I30" s="161">
        <f>I24</f>
        <v>8941.4202429434063</v>
      </c>
      <c r="J30" s="161">
        <f t="shared" ref="J30:N30" si="15">J24</f>
        <v>30050.681017919975</v>
      </c>
      <c r="K30" s="187">
        <f t="shared" si="15"/>
        <v>361294.67220402451</v>
      </c>
      <c r="L30" s="161">
        <f t="shared" si="15"/>
        <v>693934.74020609353</v>
      </c>
      <c r="M30" s="161">
        <f t="shared" si="15"/>
        <v>1034984.9559077052</v>
      </c>
      <c r="N30" s="162">
        <f t="shared" si="15"/>
        <v>1589011.4199558799</v>
      </c>
    </row>
    <row r="31" spans="3:14" x14ac:dyDescent="0.25">
      <c r="C31" s="163" t="s">
        <v>10</v>
      </c>
      <c r="D31" s="164" t="s">
        <v>28</v>
      </c>
      <c r="E31" s="164">
        <f>E20</f>
        <v>10954</v>
      </c>
      <c r="F31" s="164">
        <f t="shared" ref="F31:G31" si="16">F20</f>
        <v>20618</v>
      </c>
      <c r="G31" s="164">
        <f t="shared" si="16"/>
        <v>24524</v>
      </c>
      <c r="H31" s="164"/>
      <c r="I31" s="164">
        <f>I12*I42</f>
        <v>30139.107017919723</v>
      </c>
      <c r="J31" s="164">
        <f t="shared" ref="J31:N31" si="17">J12*J42</f>
        <v>84899.768196455392</v>
      </c>
      <c r="K31" s="188">
        <f t="shared" si="17"/>
        <v>123838.26975183896</v>
      </c>
      <c r="L31" s="164">
        <f t="shared" si="17"/>
        <v>158949.55952994991</v>
      </c>
      <c r="M31" s="164">
        <f t="shared" si="17"/>
        <v>194824.05546439416</v>
      </c>
      <c r="N31" s="165">
        <f t="shared" si="17"/>
        <v>246329.58806794742</v>
      </c>
    </row>
    <row r="32" spans="3:14" x14ac:dyDescent="0.25">
      <c r="C32" s="163" t="s">
        <v>30</v>
      </c>
      <c r="D32" s="164" t="s">
        <v>11</v>
      </c>
      <c r="E32" s="164">
        <v>0</v>
      </c>
      <c r="F32" s="164">
        <v>0</v>
      </c>
      <c r="G32" s="164">
        <v>0</v>
      </c>
      <c r="H32" s="164"/>
      <c r="I32" s="164">
        <v>0</v>
      </c>
      <c r="J32" s="164">
        <f>J12*J43</f>
        <v>-1323.3304679999981</v>
      </c>
      <c r="K32" s="188">
        <f t="shared" ref="K32:N32" si="18">K12*K43</f>
        <v>-3984.7480763999952</v>
      </c>
      <c r="L32" s="164">
        <f t="shared" si="18"/>
        <v>-7926.8503260599919</v>
      </c>
      <c r="M32" s="164">
        <f t="shared" si="18"/>
        <v>-13400.068994164783</v>
      </c>
      <c r="N32" s="165">
        <f t="shared" si="18"/>
        <v>-16942.63815393137</v>
      </c>
    </row>
    <row r="33" spans="3:14" ht="12.6" thickBot="1" x14ac:dyDescent="0.3">
      <c r="C33" s="166" t="s">
        <v>30</v>
      </c>
      <c r="D33" s="167" t="s">
        <v>29</v>
      </c>
      <c r="E33" s="167"/>
      <c r="F33" s="167"/>
      <c r="G33" s="167"/>
      <c r="H33" s="167"/>
      <c r="I33" s="167">
        <v>52378.139771232876</v>
      </c>
      <c r="J33" s="167">
        <v>17850.888300519739</v>
      </c>
      <c r="K33" s="189">
        <v>-18466.736993078477</v>
      </c>
      <c r="L33" s="167">
        <v>-18623.387240767261</v>
      </c>
      <c r="M33" s="167">
        <v>-17688.117493400132</v>
      </c>
      <c r="N33" s="168">
        <v>-36460.059958867176</v>
      </c>
    </row>
    <row r="34" spans="3:14" x14ac:dyDescent="0.25">
      <c r="C34" s="169" t="s">
        <v>12</v>
      </c>
      <c r="D34" s="161"/>
      <c r="E34" s="161"/>
      <c r="F34" s="161"/>
      <c r="G34" s="161"/>
      <c r="H34" s="161"/>
      <c r="I34" s="161">
        <f>SUM(I30:I33)</f>
        <v>91458.667032096011</v>
      </c>
      <c r="J34" s="161">
        <f t="shared" ref="J34:N34" si="19">SUM(J30:J33)</f>
        <v>131478.0070468951</v>
      </c>
      <c r="K34" s="187">
        <f t="shared" si="19"/>
        <v>462681.45688638499</v>
      </c>
      <c r="L34" s="161">
        <f t="shared" si="19"/>
        <v>826334.06216921622</v>
      </c>
      <c r="M34" s="161">
        <f t="shared" si="19"/>
        <v>1198720.8248845346</v>
      </c>
      <c r="N34" s="162">
        <f t="shared" si="19"/>
        <v>1781938.3099110287</v>
      </c>
    </row>
    <row r="35" spans="3:14" x14ac:dyDescent="0.25">
      <c r="C35" s="183" t="s">
        <v>31</v>
      </c>
      <c r="D35" s="164"/>
      <c r="E35" s="164"/>
      <c r="F35" s="164"/>
      <c r="G35" s="164"/>
      <c r="H35" s="164"/>
      <c r="I35" s="164"/>
      <c r="J35" s="164">
        <f>SUM($H$36:J36)*J44</f>
        <v>-30000</v>
      </c>
      <c r="K35" s="188">
        <f>SUM($H$36:K36)*K44</f>
        <v>-35000</v>
      </c>
      <c r="L35" s="164">
        <f>SUM($H$36:L36)*L44</f>
        <v>-40000</v>
      </c>
      <c r="M35" s="164">
        <f>SUM($H$36:M36)*M44</f>
        <v>-45000</v>
      </c>
      <c r="N35" s="165">
        <f>SUM($H$36:N36)*N44</f>
        <v>-50000</v>
      </c>
    </row>
    <row r="36" spans="3:14" ht="12.6" thickBot="1" x14ac:dyDescent="0.3">
      <c r="C36" s="184" t="s">
        <v>32</v>
      </c>
      <c r="D36" s="173"/>
      <c r="E36" s="173"/>
      <c r="F36" s="173"/>
      <c r="G36" s="173"/>
      <c r="H36" s="185">
        <f>J28</f>
        <v>-500000</v>
      </c>
      <c r="I36" s="173">
        <v>0</v>
      </c>
      <c r="J36" s="173">
        <f>-100000</f>
        <v>-100000</v>
      </c>
      <c r="K36" s="190">
        <f t="shared" ref="K36:N36" si="20">-100000</f>
        <v>-100000</v>
      </c>
      <c r="L36" s="173">
        <f t="shared" si="20"/>
        <v>-100000</v>
      </c>
      <c r="M36" s="173">
        <f t="shared" si="20"/>
        <v>-100000</v>
      </c>
      <c r="N36" s="186">
        <f t="shared" si="20"/>
        <v>-100000</v>
      </c>
    </row>
    <row r="37" spans="3:14" ht="12.6" thickBot="1" x14ac:dyDescent="0.3">
      <c r="C37" s="176" t="s">
        <v>13</v>
      </c>
      <c r="D37" s="177"/>
      <c r="E37" s="177"/>
      <c r="F37" s="177"/>
      <c r="G37" s="177"/>
      <c r="H37" s="177"/>
      <c r="I37" s="177"/>
      <c r="J37" s="177">
        <f>SUM(J34:J36)</f>
        <v>1478.0070468951017</v>
      </c>
      <c r="K37" s="191">
        <f t="shared" ref="K37:N37" si="21">SUM(K34:K36)</f>
        <v>327681.45688638499</v>
      </c>
      <c r="L37" s="177">
        <f t="shared" si="21"/>
        <v>686334.06216921622</v>
      </c>
      <c r="M37" s="177">
        <f t="shared" si="21"/>
        <v>1053720.8248845346</v>
      </c>
      <c r="N37" s="182">
        <f t="shared" si="21"/>
        <v>1631938.3099110287</v>
      </c>
    </row>
    <row r="38" spans="3:14" x14ac:dyDescent="0.25">
      <c r="K38" s="92" t="s">
        <v>33</v>
      </c>
    </row>
    <row r="39" spans="3:14" ht="12.6" thickBot="1" x14ac:dyDescent="0.3"/>
    <row r="40" spans="3:14" ht="12.6" thickBot="1" x14ac:dyDescent="0.3">
      <c r="C40" s="178" t="s">
        <v>34</v>
      </c>
      <c r="D40" s="179"/>
      <c r="E40" s="180">
        <f>E29</f>
        <v>2016</v>
      </c>
      <c r="F40" s="180">
        <f t="shared" ref="F40:N40" si="22">F29</f>
        <v>2017</v>
      </c>
      <c r="G40" s="180">
        <f t="shared" si="22"/>
        <v>2018</v>
      </c>
      <c r="H40" s="180"/>
      <c r="I40" s="180">
        <f t="shared" si="22"/>
        <v>2019</v>
      </c>
      <c r="J40" s="180">
        <f t="shared" si="22"/>
        <v>2020</v>
      </c>
      <c r="K40" s="180">
        <f t="shared" si="22"/>
        <v>2021</v>
      </c>
      <c r="L40" s="180">
        <f t="shared" si="22"/>
        <v>2022</v>
      </c>
      <c r="M40" s="180">
        <f t="shared" si="22"/>
        <v>2023</v>
      </c>
      <c r="N40" s="181">
        <f t="shared" si="22"/>
        <v>2024</v>
      </c>
    </row>
    <row r="41" spans="3:14" x14ac:dyDescent="0.25">
      <c r="C41" s="158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/>
    </row>
    <row r="42" spans="3:14" x14ac:dyDescent="0.25">
      <c r="C42" s="163"/>
      <c r="D42" s="164" t="s">
        <v>35</v>
      </c>
      <c r="E42" s="170">
        <f>E20/E12</f>
        <v>3.6173782098700202E-2</v>
      </c>
      <c r="F42" s="170">
        <f t="shared" ref="F42:N42" si="23">F20/F12</f>
        <v>5.9371499491751398E-2</v>
      </c>
      <c r="G42" s="170">
        <f t="shared" si="23"/>
        <v>7.2940770571474453E-2</v>
      </c>
      <c r="H42" s="170"/>
      <c r="I42" s="170">
        <f t="shared" si="23"/>
        <v>6.6156135031612925E-2</v>
      </c>
      <c r="J42" s="170">
        <f t="shared" si="23"/>
        <v>6.4156135031612924E-2</v>
      </c>
      <c r="K42" s="170">
        <f t="shared" si="23"/>
        <v>6.2156135031612922E-2</v>
      </c>
      <c r="L42" s="170">
        <f t="shared" si="23"/>
        <v>6.015613503161292E-2</v>
      </c>
      <c r="M42" s="170">
        <f t="shared" si="23"/>
        <v>5.8156135031612918E-2</v>
      </c>
      <c r="N42" s="171">
        <f t="shared" si="23"/>
        <v>5.8156135031612918E-2</v>
      </c>
    </row>
    <row r="43" spans="3:14" x14ac:dyDescent="0.25">
      <c r="C43" s="163"/>
      <c r="D43" s="164" t="s">
        <v>36</v>
      </c>
      <c r="E43" s="164">
        <v>0</v>
      </c>
      <c r="F43" s="164">
        <v>0</v>
      </c>
      <c r="G43" s="164">
        <v>0</v>
      </c>
      <c r="H43" s="164"/>
      <c r="I43" s="164">
        <v>0</v>
      </c>
      <c r="J43" s="170">
        <v>-1E-3</v>
      </c>
      <c r="K43" s="170">
        <f>J43-0.001</f>
        <v>-2E-3</v>
      </c>
      <c r="L43" s="170">
        <f t="shared" ref="L43:M43" si="24">K43-0.001</f>
        <v>-3.0000000000000001E-3</v>
      </c>
      <c r="M43" s="170">
        <f t="shared" si="24"/>
        <v>-4.0000000000000001E-3</v>
      </c>
      <c r="N43" s="171">
        <v>-4.0000000000000001E-3</v>
      </c>
    </row>
    <row r="44" spans="3:14" ht="12.6" thickBot="1" x14ac:dyDescent="0.3">
      <c r="C44" s="172"/>
      <c r="D44" s="173" t="s">
        <v>31</v>
      </c>
      <c r="E44" s="173"/>
      <c r="F44" s="173"/>
      <c r="G44" s="173"/>
      <c r="H44" s="173"/>
      <c r="I44" s="174">
        <v>0</v>
      </c>
      <c r="J44" s="174">
        <v>0.05</v>
      </c>
      <c r="K44" s="174">
        <v>0.05</v>
      </c>
      <c r="L44" s="174">
        <v>0.05</v>
      </c>
      <c r="M44" s="174">
        <v>0.05</v>
      </c>
      <c r="N44" s="175">
        <v>0.05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Home</vt:lpstr>
      <vt:lpstr>Operations</vt:lpstr>
      <vt:lpstr>Gantt</vt:lpstr>
      <vt:lpstr>Risks</vt:lpstr>
      <vt:lpstr>PnL_FC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Straka, Marek</dc:creator>
  <cp:lastModifiedBy>marek straka</cp:lastModifiedBy>
  <dcterms:created xsi:type="dcterms:W3CDTF">2020-01-22T10:28:31Z</dcterms:created>
  <dcterms:modified xsi:type="dcterms:W3CDTF">2020-03-28T14:41:30Z</dcterms:modified>
</cp:coreProperties>
</file>